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F811" lockStructure="1"/>
  <bookViews>
    <workbookView xWindow="240" yWindow="140" windowWidth="15990" windowHeight="9080" activeTab="2"/>
  </bookViews>
  <sheets>
    <sheet name="2013 SGIP Reservation" sheetId="1" r:id="rId1"/>
    <sheet name="Export to Grid Calculation" sheetId="2" r:id="rId2"/>
    <sheet name="Application Fee Invoice" sheetId="3" r:id="rId3"/>
    <sheet name="Data" sheetId="4" state="hidden" r:id="rId4"/>
  </sheets>
  <definedNames>
    <definedName name="_xlnm._FilterDatabase" localSheetId="0" hidden="1">'2013 SGIP Reservation'!$B$34</definedName>
    <definedName name="PreviousSGIP">'2013 SGIP Reservation'!#REF!</definedName>
    <definedName name="_xlnm.Print_Area" localSheetId="0">'2013 SGIP Reservation'!$A$1:$G$117</definedName>
    <definedName name="_xlnm.Print_Area" localSheetId="2">'Application Fee Invoice'!$A$1:$E$37</definedName>
    <definedName name="_xlnm.Print_Area" localSheetId="1">'Export to Grid Calculation'!$A$1:$H$47</definedName>
  </definedNames>
  <calcPr calcId="145621"/>
</workbook>
</file>

<file path=xl/calcChain.xml><?xml version="1.0" encoding="utf-8"?>
<calcChain xmlns="http://schemas.openxmlformats.org/spreadsheetml/2006/main">
  <c r="F4" i="2" l="1"/>
  <c r="B67" i="1" l="1"/>
  <c r="D3" i="1" l="1"/>
  <c r="A55" i="1" l="1"/>
  <c r="E81" i="1" l="1"/>
  <c r="B57" i="1" l="1"/>
  <c r="C57" i="1" s="1"/>
  <c r="D57" i="1" s="1"/>
  <c r="G32" i="1" l="1"/>
  <c r="C19" i="2" l="1"/>
  <c r="D19" i="2" s="1"/>
  <c r="E19" i="2" s="1"/>
  <c r="C8" i="2"/>
  <c r="D8" i="2" s="1"/>
  <c r="E8" i="2" s="1"/>
  <c r="C67" i="1"/>
  <c r="D67" i="1" s="1"/>
  <c r="D28" i="1" l="1"/>
  <c r="F29" i="2"/>
  <c r="E77" i="1" l="1"/>
  <c r="G77" i="1" s="1"/>
  <c r="E64" i="1" l="1"/>
  <c r="E91" i="1"/>
  <c r="E28" i="1" l="1"/>
  <c r="F43" i="2" s="1"/>
  <c r="G33" i="2" l="1"/>
  <c r="F33" i="2"/>
  <c r="G31" i="2"/>
  <c r="H29" i="2"/>
  <c r="F81" i="1" l="1"/>
  <c r="F79" i="1"/>
  <c r="G43" i="1" l="1"/>
  <c r="G42" i="1" l="1"/>
  <c r="G44" i="1"/>
  <c r="G34" i="1"/>
  <c r="G31" i="1"/>
  <c r="F45" i="1"/>
  <c r="C10" i="2" l="1"/>
  <c r="D10" i="2" s="1"/>
  <c r="E10" i="2" s="1"/>
  <c r="B59" i="1"/>
  <c r="F15" i="2"/>
  <c r="G45" i="1"/>
  <c r="B58" i="1" l="1"/>
  <c r="B68" i="1" s="1"/>
  <c r="C59" i="1"/>
  <c r="D59" i="1" s="1"/>
  <c r="E54" i="1"/>
  <c r="G30" i="2" l="1"/>
  <c r="F78" i="1"/>
  <c r="C58" i="1"/>
  <c r="C68" i="1" s="1"/>
  <c r="B62" i="1"/>
  <c r="B63" i="1" s="1"/>
  <c r="B70" i="1"/>
  <c r="E59" i="1"/>
  <c r="F10" i="2"/>
  <c r="B60" i="1"/>
  <c r="D58" i="1" l="1"/>
  <c r="D68" i="1" s="1"/>
  <c r="C70" i="1"/>
  <c r="C60" i="1"/>
  <c r="C62" i="1"/>
  <c r="C63" i="1" s="1"/>
  <c r="E68" i="1" l="1"/>
  <c r="D62" i="1"/>
  <c r="D63" i="1" s="1"/>
  <c r="D60" i="1"/>
  <c r="E60" i="1" s="1"/>
  <c r="E58" i="1"/>
  <c r="E92" i="1" l="1"/>
  <c r="D70" i="1"/>
  <c r="E62" i="1"/>
  <c r="C9" i="2" l="1"/>
  <c r="C20" i="2" s="1"/>
  <c r="E63" i="1"/>
  <c r="C77" i="1" s="1"/>
  <c r="C79" i="1" s="1"/>
  <c r="B49" i="2"/>
  <c r="E70" i="1"/>
  <c r="C11" i="2" l="1"/>
  <c r="C22" i="2"/>
  <c r="E65" i="1"/>
  <c r="D9" i="2"/>
  <c r="D20" i="2" s="1"/>
  <c r="C13" i="2"/>
  <c r="D78" i="1"/>
  <c r="G78" i="1" s="1"/>
  <c r="D11" i="2" l="1"/>
  <c r="E9" i="2"/>
  <c r="E20" i="2" s="1"/>
  <c r="D13" i="2"/>
  <c r="D14" i="2" s="1"/>
  <c r="D22" i="2"/>
  <c r="C14" i="2"/>
  <c r="G79" i="1"/>
  <c r="E13" i="2" l="1"/>
  <c r="E14" i="2" s="1"/>
  <c r="F9" i="2"/>
  <c r="E11" i="2"/>
  <c r="F11" i="2" s="1"/>
  <c r="E22" i="2"/>
  <c r="F22" i="2" s="1"/>
  <c r="E30" i="2" s="1"/>
  <c r="C80" i="1"/>
  <c r="E71" i="1"/>
  <c r="H30" i="2" l="1"/>
  <c r="F23" i="2" s="1"/>
  <c r="F24" i="2" s="1"/>
  <c r="F13" i="2"/>
  <c r="F14" i="2" s="1"/>
  <c r="F20" i="2"/>
  <c r="E72" i="1"/>
  <c r="D29" i="2" l="1"/>
  <c r="D31" i="2" s="1"/>
  <c r="H31" i="2" s="1"/>
  <c r="D32" i="2" s="1"/>
  <c r="F16" i="2"/>
  <c r="F26" i="2" s="1"/>
  <c r="D80" i="1"/>
  <c r="E32" i="2"/>
  <c r="E74" i="1"/>
  <c r="E33" i="2" l="1"/>
  <c r="H32" i="2"/>
  <c r="D81" i="1"/>
  <c r="G80" i="1"/>
  <c r="D33" i="2" l="1"/>
  <c r="H33" i="2" s="1"/>
  <c r="F34" i="2" s="1"/>
  <c r="F36" i="2" s="1"/>
  <c r="F44" i="2" s="1"/>
  <c r="F45" i="2" s="1"/>
  <c r="C81" i="1"/>
  <c r="F46" i="2" l="1"/>
  <c r="F47" i="2" s="1"/>
  <c r="G81" i="1"/>
  <c r="E82" i="1" s="1"/>
  <c r="E84" i="1" l="1"/>
  <c r="E93" i="1" s="1"/>
  <c r="E94" i="1" s="1"/>
  <c r="E97" i="1" s="1"/>
  <c r="B22" i="3" l="1"/>
  <c r="B24" i="3" s="1"/>
  <c r="B27" i="3" s="1"/>
  <c r="E95" i="1"/>
  <c r="E96" i="1" s="1"/>
</calcChain>
</file>

<file path=xl/comments1.xml><?xml version="1.0" encoding="utf-8"?>
<comments xmlns="http://schemas.openxmlformats.org/spreadsheetml/2006/main">
  <authors>
    <author>Alyssa Newman</author>
  </authors>
  <commentList>
    <comment ref="A6" authorId="0">
      <text>
        <r>
          <rPr>
            <b/>
            <sz val="8"/>
            <color indexed="81"/>
            <rFont val="Tahoma"/>
            <family val="2"/>
          </rPr>
          <t>Street Address (No PO Boxes please)
City, State  Zip</t>
        </r>
      </text>
    </comment>
    <comment ref="A15" authorId="0">
      <text>
        <r>
          <rPr>
            <b/>
            <sz val="8"/>
            <color indexed="81"/>
            <rFont val="Tahoma"/>
            <family val="2"/>
          </rPr>
          <t>Street Address (No PO Boxes please)
City, State  Zip</t>
        </r>
      </text>
    </comment>
  </commentList>
</comments>
</file>

<file path=xl/sharedStrings.xml><?xml version="1.0" encoding="utf-8"?>
<sst xmlns="http://schemas.openxmlformats.org/spreadsheetml/2006/main" count="305" uniqueCount="193">
  <si>
    <t>Pressure Reduction Turbine</t>
  </si>
  <si>
    <t>Waste Heat to Power</t>
  </si>
  <si>
    <t>Wind Turbine</t>
  </si>
  <si>
    <t>Advanced Energy Storage</t>
  </si>
  <si>
    <t>Internal Combustion Engine</t>
  </si>
  <si>
    <t>Microturbine</t>
  </si>
  <si>
    <t>Gas Turbine</t>
  </si>
  <si>
    <t>Entity Name</t>
  </si>
  <si>
    <t>Contact</t>
  </si>
  <si>
    <t>Parent Company</t>
  </si>
  <si>
    <t>Phone</t>
  </si>
  <si>
    <t>Email</t>
  </si>
  <si>
    <t>Commercial</t>
  </si>
  <si>
    <t>Residential</t>
  </si>
  <si>
    <t>Government</t>
  </si>
  <si>
    <t>Non-profit</t>
  </si>
  <si>
    <t>---------------</t>
  </si>
  <si>
    <t>Sector</t>
  </si>
  <si>
    <t>City</t>
  </si>
  <si>
    <t>Zip Code</t>
  </si>
  <si>
    <t>State</t>
  </si>
  <si>
    <t>Address</t>
  </si>
  <si>
    <t>NAICS Code</t>
  </si>
  <si>
    <t>Fuel Cell CHP</t>
  </si>
  <si>
    <t>Fuel Cell Electric</t>
  </si>
  <si>
    <t>Technology</t>
  </si>
  <si>
    <t>Fuel Type</t>
  </si>
  <si>
    <t>------</t>
  </si>
  <si>
    <t>Digester Gas</t>
  </si>
  <si>
    <t>Landfill Gas</t>
  </si>
  <si>
    <t>Natural Gas</t>
  </si>
  <si>
    <t>Propane</t>
  </si>
  <si>
    <t>Waste Gas</t>
  </si>
  <si>
    <t>Biogas Source</t>
  </si>
  <si>
    <t>Directed</t>
  </si>
  <si>
    <t>On-site</t>
  </si>
  <si>
    <t>HOST CUSTOMER</t>
  </si>
  <si>
    <t>SYSTEM OWNER (if not Host Customer)</t>
  </si>
  <si>
    <t>APPLICANT (if not Host Customer)</t>
  </si>
  <si>
    <t>PROJECT SITE</t>
  </si>
  <si>
    <t>UTILITY INFORMATION</t>
  </si>
  <si>
    <t>Meter ID</t>
  </si>
  <si>
    <t>Account ID</t>
  </si>
  <si>
    <t>Peak Annual Demand (kW)</t>
  </si>
  <si>
    <t>Yearly Consumption (kWh)</t>
  </si>
  <si>
    <t>Manufacturer</t>
  </si>
  <si>
    <t>Equipment Model</t>
  </si>
  <si>
    <t>Quantity</t>
  </si>
  <si>
    <t>TOTAL</t>
  </si>
  <si>
    <t>ELECTRIC</t>
  </si>
  <si>
    <t>GAS</t>
  </si>
  <si>
    <t>TECHNOLOGY TYPES</t>
  </si>
  <si>
    <t>FUEL TYPES</t>
  </si>
  <si>
    <t>FUEL SOURCE</t>
  </si>
  <si>
    <t>CA SUPPLIER</t>
  </si>
  <si>
    <t>YES</t>
  </si>
  <si>
    <t>NO</t>
  </si>
  <si>
    <t>0-1MW</t>
  </si>
  <si>
    <t>1-2MW</t>
  </si>
  <si>
    <t>capacity factor</t>
  </si>
  <si>
    <t>CF</t>
  </si>
  <si>
    <t>Performanced Based Incentive Calculation</t>
  </si>
  <si>
    <t>expected annual PBI payment</t>
  </si>
  <si>
    <t>BIOGAS ADDER INCENTIVE CALCULATION</t>
  </si>
  <si>
    <t>CUSTOMER TYPE</t>
  </si>
  <si>
    <t>OTHER INCENTIVE TYPES</t>
  </si>
  <si>
    <t>IOU Ratepayer</t>
  </si>
  <si>
    <t>Non-IOU Ratepayer</t>
  </si>
  <si>
    <t>---</t>
  </si>
  <si>
    <t>Non-Ratepayer</t>
  </si>
  <si>
    <t>Incentive Adjustment</t>
  </si>
  <si>
    <t>Project Incentive Cap (Equipment and Biogas)</t>
  </si>
  <si>
    <t>Eligible Cost Cap (All Incentives)</t>
  </si>
  <si>
    <t>SUBTOTAL</t>
  </si>
  <si>
    <t>CA ADDER</t>
  </si>
  <si>
    <t>EQUIPMENT INCENTIVE</t>
  </si>
  <si>
    <t>EQUIPMENT INCENTIVE CALCULATION</t>
  </si>
  <si>
    <t xml:space="preserve">2-3MW </t>
  </si>
  <si>
    <t>EQUIP + BIOGAS</t>
  </si>
  <si>
    <t>SGIP Contribution Cap (Equipment Only)</t>
  </si>
  <si>
    <t>PROJECT FINANCE</t>
  </si>
  <si>
    <t>Projected PBI Calculation</t>
  </si>
  <si>
    <t>ITC as (%) of TEPC</t>
  </si>
  <si>
    <t>Eligible CA Manufacturer?</t>
  </si>
  <si>
    <t>Generator System Heat Rate (BTU/kWh)</t>
  </si>
  <si>
    <t>Name</t>
  </si>
  <si>
    <t>Title</t>
  </si>
  <si>
    <t>Date</t>
  </si>
  <si>
    <t>Signature</t>
  </si>
  <si>
    <t>Are you or any affiliated entity taking tax credits for this project?</t>
  </si>
  <si>
    <t>Natural Gas Cost ($/MMBTU)</t>
  </si>
  <si>
    <t>Directed Biogas Fuel Cost ($/MMBtu)</t>
  </si>
  <si>
    <t xml:space="preserve">Equipment Incentive </t>
  </si>
  <si>
    <t xml:space="preserve">Biogas Adder </t>
  </si>
  <si>
    <t>Directed Biogas Cap</t>
  </si>
  <si>
    <t>Cap</t>
  </si>
  <si>
    <t>Equipment + Other Incentive</t>
  </si>
  <si>
    <t>Other Incentive Total</t>
  </si>
  <si>
    <t>BIOGAS ADDER</t>
  </si>
  <si>
    <t>TOTAL INCENTIVE CAP ADJUSTMENTS</t>
  </si>
  <si>
    <t>TOTAL CALCULATED INCENTIVE</t>
  </si>
  <si>
    <t>REQUIRED MATERIALS</t>
  </si>
  <si>
    <t>Adder</t>
  </si>
  <si>
    <t>ESTIMATED LOAD GROWTH (kW)</t>
  </si>
  <si>
    <t>DEMAND REDUCTION OBLIGATION (kW)</t>
  </si>
  <si>
    <t>DEMAND REDUCTION PROGRAM NAME</t>
  </si>
  <si>
    <t>UTILITY</t>
  </si>
  <si>
    <t>SoCal Gas</t>
  </si>
  <si>
    <t>SoCal Edison</t>
  </si>
  <si>
    <t>Other</t>
  </si>
  <si>
    <t>San Diego Gas and Electric</t>
  </si>
  <si>
    <t>Pacific Gas and Electric</t>
  </si>
  <si>
    <t>Other Incentives</t>
  </si>
  <si>
    <t>INCENTIVE RATE ($/W)</t>
  </si>
  <si>
    <t>ELIGIBLE CAPACITY</t>
  </si>
  <si>
    <t>PROPOSED CAPACITY</t>
  </si>
  <si>
    <t>PREVIOUS CAPACITY</t>
  </si>
  <si>
    <t>PROPOSED + EXISTING</t>
  </si>
  <si>
    <t>Contact Person</t>
  </si>
  <si>
    <t>Company Name</t>
  </si>
  <si>
    <t>PBI Rate ($/kWh)</t>
  </si>
  <si>
    <t>Performance Based Incentive (PBI)</t>
  </si>
  <si>
    <t>PARTICIPANT INFORMATION</t>
  </si>
  <si>
    <t>PROPOSED SYSTEM INFORMATION</t>
  </si>
  <si>
    <t>BIOGAS SUPPLIER INFORMATION</t>
  </si>
  <si>
    <t>Estimated Total Eligible Project Cost (TEPC)</t>
  </si>
  <si>
    <t>Ineligible Cost (if available at this time)</t>
  </si>
  <si>
    <t>Total Incentive</t>
  </si>
  <si>
    <t>Upfront Incentive</t>
  </si>
  <si>
    <t>INCENTIVE CAPS</t>
  </si>
  <si>
    <t>The cap shown below is based on the Total Eligible Project Cost, the Maximum Incentive Cap ($5M) and the Minimum Customer Investment. See the Handbook section on Incentive Limitations to learn more.</t>
  </si>
  <si>
    <t>DIRECTED BIOGAS ADDER ADJUSTMENT</t>
  </si>
  <si>
    <t>ADJUSTMENT (IOU Ratepayer)</t>
  </si>
  <si>
    <r>
      <t xml:space="preserve">Completed Reservation Request Form </t>
    </r>
    <r>
      <rPr>
        <sz val="8"/>
        <rFont val="Calibri"/>
        <family val="2"/>
        <scheme val="minor"/>
      </rPr>
      <t>(All Projects)</t>
    </r>
  </si>
  <si>
    <r>
      <t xml:space="preserve">Application Fee </t>
    </r>
    <r>
      <rPr>
        <sz val="8"/>
        <rFont val="Calibri"/>
        <family val="2"/>
        <scheme val="minor"/>
      </rPr>
      <t>(All Projects)</t>
    </r>
  </si>
  <si>
    <r>
      <t xml:space="preserve">Equipment Specifications </t>
    </r>
    <r>
      <rPr>
        <sz val="8"/>
        <rFont val="Calibri"/>
        <family val="2"/>
        <scheme val="minor"/>
      </rPr>
      <t>(All Projects)</t>
    </r>
  </si>
  <si>
    <r>
      <t xml:space="preserve">Proof of Utility Service / Load Documentation </t>
    </r>
    <r>
      <rPr>
        <sz val="8"/>
        <rFont val="Calibri"/>
        <family val="2"/>
        <scheme val="minor"/>
      </rPr>
      <t>(All Projects)</t>
    </r>
  </si>
  <si>
    <r>
      <t xml:space="preserve">Preliminary Monitoring Plan </t>
    </r>
    <r>
      <rPr>
        <sz val="8"/>
        <rFont val="Calibri"/>
        <family val="2"/>
        <scheme val="minor"/>
      </rPr>
      <t>(All Projects &gt;= 30kW)</t>
    </r>
  </si>
  <si>
    <r>
      <t xml:space="preserve">Minimum Operating Efficiency Worksheet w/ Back-up Documentation </t>
    </r>
    <r>
      <rPr>
        <sz val="8"/>
        <rFont val="Calibri"/>
        <family val="2"/>
        <scheme val="minor"/>
      </rPr>
      <t>(for Non-Renewable Fuel Projects Only)</t>
    </r>
  </si>
  <si>
    <r>
      <t xml:space="preserve">Proof of Adequate Fuel or Waste Energy Resource </t>
    </r>
    <r>
      <rPr>
        <sz val="8"/>
        <rFont val="Calibri"/>
        <family val="2"/>
        <scheme val="minor"/>
      </rPr>
      <t>(Renewable and Waste Gas Projects Only)</t>
    </r>
  </si>
  <si>
    <t>EXPORT TO GRID CALCULATION OF THE SGIP INCENTIVE</t>
  </si>
  <si>
    <t>Based on the electric consumption at the project site the capacity of the system is:</t>
  </si>
  <si>
    <t>kW</t>
  </si>
  <si>
    <t>Air Permit Application In Progress?</t>
  </si>
  <si>
    <t>Gas derived from biomass</t>
  </si>
  <si>
    <t>Adress</t>
  </si>
  <si>
    <t>Unit Rated Capacity (kW)</t>
  </si>
  <si>
    <t>Capacity (kW)</t>
  </si>
  <si>
    <t>CSI Project ID</t>
  </si>
  <si>
    <t xml:space="preserve"> EXISTING ONSITE SYSTEM INFORMATION</t>
  </si>
  <si>
    <t>The cap shown above is based on the Total Eligible Project Cost, the Maximum Incentive Cap and the Minimum Customer Investment. 
See the SGIP Handbook for more information on incentive limitations.</t>
  </si>
  <si>
    <t>On site Consumption</t>
  </si>
  <si>
    <t>TECHNOLOGY TYPE COMPATIBILITY</t>
  </si>
  <si>
    <t>Generation</t>
  </si>
  <si>
    <t>Storage</t>
  </si>
  <si>
    <t>ADJUSTMENT (Other Incentives)</t>
  </si>
  <si>
    <t>Annual Fuel Consumption (MMBtu/yr)</t>
  </si>
  <si>
    <t>Minimum Customer Investment (Equipment Only)</t>
  </si>
  <si>
    <t>Industrial</t>
  </si>
  <si>
    <t>Agriculture</t>
  </si>
  <si>
    <t>PV System Size (kW CEC-AC)</t>
  </si>
  <si>
    <r>
      <t>Declarations by Host Customer and System Owner:</t>
    </r>
    <r>
      <rPr>
        <sz val="8"/>
        <color theme="1"/>
        <rFont val="Calibri"/>
        <family val="2"/>
        <scheme val="minor"/>
      </rPr>
      <t>By execution of this document, System Owner and Host Customer each certify that the Project meets all program eligibility requirements and that the System Owner and Host Customer agree to abide by the rules and requirements set forth in the SGIP Handbook. The undersigned  declare under penalty of perjury under the laws of the State of California that 1) the information provided is true and correct, 2) the above-described generating system is new and intended to offset part or all of the Host Customer's electrical requirements at the site of installation.
The Host Customer and System Owner are committed to completing this Project, and by signing below, are stating their intent to contract with individual(s) necessary for completion of the Project. The Host Customer is the reservation holder and reserves the right to submit new projects specifications, including a new application with alternative System Owner and/or Applicant designations, upon withdrawal from the Project and cancellation of this Agreement.</t>
    </r>
  </si>
  <si>
    <t>Gasoline</t>
  </si>
  <si>
    <t>Synthetic Fuel</t>
  </si>
  <si>
    <t>2013 Application Fee Invoice</t>
  </si>
  <si>
    <t xml:space="preserve">Returned Application Fees will result in cancellation of the application.  Additionally, if a check is dishonored, only cashier's checks will be accepted on a go forward basis from vendor.  </t>
  </si>
  <si>
    <t>Host Customer Information</t>
  </si>
  <si>
    <t>Gov't/Company Name</t>
  </si>
  <si>
    <t>Contact Name</t>
  </si>
  <si>
    <t>Mailing Address</t>
  </si>
  <si>
    <r>
      <t xml:space="preserve">System Owner </t>
    </r>
    <r>
      <rPr>
        <b/>
        <i/>
        <sz val="12"/>
        <rFont val="Calibri"/>
        <family val="2"/>
        <scheme val="minor"/>
      </rPr>
      <t>(if not Host Customer)</t>
    </r>
  </si>
  <si>
    <t>Requested SGIP Incentive</t>
  </si>
  <si>
    <t>Application Fee</t>
  </si>
  <si>
    <t>(1% of Requested Incentive)</t>
  </si>
  <si>
    <t>Total Amount Paid</t>
  </si>
  <si>
    <t>Payment Terms</t>
  </si>
  <si>
    <t>Paid in Full with Application</t>
  </si>
  <si>
    <t>Verified By:</t>
  </si>
  <si>
    <t>Date Paid</t>
  </si>
  <si>
    <t>Total Capacity (kW)</t>
  </si>
  <si>
    <t>Confirm you are using the most recent Reservation Request Form by checking the version number and date above and going to your Program Administrator’s website to verify.  Refer to the SGIP Handbook or contact your Program Administrator if you have questions on how to fill out this form.  Please use only one RRF per SGIP technology.  You must include all required materials with your submittal.</t>
  </si>
  <si>
    <t>Is this an “Export to Grid” project?</t>
  </si>
  <si>
    <t>Existing PV On-site?</t>
  </si>
  <si>
    <t>Expected Total Production (kWh)</t>
  </si>
  <si>
    <t>Initial Payment</t>
  </si>
  <si>
    <t>NA</t>
  </si>
  <si>
    <t>Electric Generating Systems</t>
  </si>
  <si>
    <r>
      <t xml:space="preserve">INSTRUCTIONS: If there is an existing on-site electric generation and/or storage system </t>
    </r>
    <r>
      <rPr>
        <b/>
        <sz val="9"/>
        <color rgb="FFFF0000"/>
        <rFont val="Calibri"/>
        <family val="2"/>
        <scheme val="minor"/>
      </rPr>
      <t>that has or will receive an SGIP incentive and has not met the permanency requirement,</t>
    </r>
    <r>
      <rPr>
        <b/>
        <sz val="9"/>
        <rFont val="Calibri"/>
        <family val="2"/>
        <scheme val="minor"/>
      </rPr>
      <t xml:space="preserve"> please enter it below. </t>
    </r>
  </si>
  <si>
    <r>
      <t xml:space="preserve">Enter existing on-site electric generation and/or storage systems </t>
    </r>
    <r>
      <rPr>
        <b/>
        <sz val="9"/>
        <color rgb="FFFF0000"/>
        <rFont val="Calibri"/>
        <family val="2"/>
        <scheme val="minor"/>
      </rPr>
      <t xml:space="preserve">that have not received SGIP incentives or have met the permanency requirement </t>
    </r>
    <r>
      <rPr>
        <b/>
        <sz val="9"/>
        <rFont val="Calibri"/>
        <family val="2"/>
        <scheme val="minor"/>
      </rPr>
      <t xml:space="preserve">in the section below. Do not include systems that are used as backup generators. </t>
    </r>
  </si>
  <si>
    <t>Enter existing photovoltaic system below.</t>
  </si>
  <si>
    <t>Two-Step Applications should also include all applicable Proof of Project Milestone documents as part of their Reservation Request.</t>
  </si>
  <si>
    <t>INSTRUCTIONS: Only list the account and meter ID information for those affected by the proposed system.</t>
  </si>
  <si>
    <t>SELF GENERATION INCENTIVE PROGRA: RESERVATION REQUEST FORM
v.2/February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</si>
</sst>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164" formatCode="&quot;$&quot;#,##0.00"/>
    <numFmt numFmtId="165" formatCode="&quot;$&quot;#,##0"/>
    <numFmt numFmtId="166" formatCode="[&lt;=9999999]###\-####;\(###\)\ ###\-####"/>
    <numFmt numFmtId="167" formatCode="&quot;$&quot;#,##0.0"/>
    <numFmt numFmtId="168" formatCode="&quot;$&quot;#,##0.0000"/>
    <numFmt numFmtId="169" formatCode="[$-409]d\-mmm\-yy;@"/>
  </numFmts>
  <fonts count="35" x14ac:knownFonts="1">
    <font>
      <sz val="11"/>
      <color theme="1"/>
      <name val="Calibri"/>
      <family val="2"/>
      <scheme val="minor"/>
    </font>
    <font>
      <b/>
      <sz val="8"/>
      <color theme="1"/>
      <name val="Calibri"/>
      <family val="2"/>
      <scheme val="minor"/>
    </font>
    <font>
      <sz val="8"/>
      <color theme="2"/>
      <name val="Calibri"/>
      <family val="2"/>
      <scheme val="minor"/>
    </font>
    <font>
      <b/>
      <sz val="8"/>
      <color theme="2"/>
      <name val="Calibri"/>
      <family val="2"/>
      <scheme val="minor"/>
    </font>
    <font>
      <sz val="8"/>
      <color theme="3" tint="-0.249977111117893"/>
      <name val="Calibri"/>
      <family val="2"/>
      <scheme val="minor"/>
    </font>
    <font>
      <b/>
      <sz val="8"/>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u/>
      <sz val="8"/>
      <color theme="10"/>
      <name val="Calibri"/>
      <family val="2"/>
      <scheme val="minor"/>
    </font>
    <font>
      <b/>
      <sz val="8"/>
      <color theme="3" tint="-0.499984740745262"/>
      <name val="Calibri"/>
      <family val="2"/>
      <scheme val="minor"/>
    </font>
    <font>
      <sz val="8"/>
      <color theme="2" tint="-0.249977111117893"/>
      <name val="Calibri"/>
      <family val="2"/>
      <scheme val="minor"/>
    </font>
    <font>
      <b/>
      <sz val="12"/>
      <name val="Calibri"/>
      <family val="2"/>
      <scheme val="minor"/>
    </font>
    <font>
      <b/>
      <sz val="10"/>
      <name val="Calibri"/>
      <family val="2"/>
      <scheme val="minor"/>
    </font>
    <font>
      <b/>
      <sz val="9"/>
      <name val="Calibri"/>
      <family val="2"/>
      <scheme val="minor"/>
    </font>
    <font>
      <b/>
      <sz val="14"/>
      <color theme="3" tint="-0.499984740745262"/>
      <name val="Calibri"/>
      <family val="2"/>
      <scheme val="minor"/>
    </font>
    <font>
      <sz val="8"/>
      <color theme="0" tint="-0.499984740745262"/>
      <name val="Calibri"/>
      <family val="2"/>
      <scheme val="minor"/>
    </font>
    <font>
      <sz val="9"/>
      <name val="Calibri"/>
      <family val="2"/>
      <scheme val="minor"/>
    </font>
    <font>
      <b/>
      <sz val="12"/>
      <color rgb="FFFF0000"/>
      <name val="Calibri"/>
      <family val="2"/>
      <scheme val="minor"/>
    </font>
    <font>
      <sz val="8"/>
      <color rgb="FFFF0000"/>
      <name val="Calibri"/>
      <family val="2"/>
      <scheme val="minor"/>
    </font>
    <font>
      <sz val="8"/>
      <color theme="6" tint="-0.249977111117893"/>
      <name val="Calibri"/>
      <family val="2"/>
      <scheme val="minor"/>
    </font>
    <font>
      <b/>
      <sz val="16"/>
      <color theme="1"/>
      <name val="Calibri"/>
      <family val="2"/>
      <scheme val="minor"/>
    </font>
    <font>
      <sz val="12"/>
      <name val="Calibri"/>
      <family val="2"/>
      <scheme val="minor"/>
    </font>
    <font>
      <sz val="12"/>
      <color theme="1"/>
      <name val="Calibri"/>
      <family val="2"/>
      <scheme val="minor"/>
    </font>
    <font>
      <b/>
      <i/>
      <sz val="12"/>
      <name val="Calibri"/>
      <family val="2"/>
      <scheme val="minor"/>
    </font>
    <font>
      <sz val="10"/>
      <name val="Arial"/>
      <family val="2"/>
    </font>
    <font>
      <b/>
      <sz val="8"/>
      <color indexed="81"/>
      <name val="Tahoma"/>
      <family val="2"/>
    </font>
    <font>
      <sz val="12"/>
      <color theme="2"/>
      <name val="Calibri"/>
      <family val="2"/>
      <scheme val="minor"/>
    </font>
    <font>
      <b/>
      <sz val="16"/>
      <name val="Calibri"/>
      <family val="2"/>
      <scheme val="minor"/>
    </font>
    <font>
      <b/>
      <sz val="9"/>
      <color rgb="FFFF0000"/>
      <name val="Calibri"/>
      <family val="2"/>
      <scheme val="minor"/>
    </font>
    <font>
      <b/>
      <sz val="9"/>
      <color theme="1"/>
      <name val="Calibri"/>
      <family val="2"/>
      <scheme val="minor"/>
    </font>
    <font>
      <sz val="12"/>
      <color theme="3" tint="-0.249977111117893"/>
      <name val="Calibri"/>
      <family val="2"/>
      <scheme val="minor"/>
    </font>
    <font>
      <sz val="16"/>
      <color theme="1"/>
      <name val="Cambria"/>
      <family val="1"/>
      <scheme val="major"/>
    </font>
  </fonts>
  <fills count="11">
    <fill>
      <patternFill patternType="none"/>
    </fill>
    <fill>
      <patternFill patternType="gray125"/>
    </fill>
    <fill>
      <patternFill patternType="solid">
        <fgColor theme="2"/>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rgb="FFFFC000"/>
        <bgColor indexed="64"/>
      </patternFill>
    </fill>
    <fill>
      <patternFill patternType="gray125">
        <bgColor theme="0"/>
      </patternFill>
    </fill>
    <fill>
      <patternFill patternType="lightDown"/>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s>
  <borders count="6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top style="thin">
        <color indexed="64"/>
      </top>
      <bottom style="thin">
        <color indexed="64"/>
      </bottom>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bottom style="hair">
        <color indexed="64"/>
      </bottom>
      <diagonal/>
    </border>
    <border>
      <left style="double">
        <color indexed="64"/>
      </left>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1" fillId="0" borderId="0" applyNumberFormat="0" applyFill="0" applyBorder="0" applyAlignment="0" applyProtection="0"/>
    <xf numFmtId="44" fontId="8" fillId="0" borderId="0" applyFont="0" applyFill="0" applyBorder="0" applyAlignment="0" applyProtection="0"/>
    <xf numFmtId="44" fontId="27" fillId="0" borderId="0" applyFont="0" applyFill="0" applyBorder="0" applyAlignment="0" applyProtection="0"/>
  </cellStyleXfs>
  <cellXfs count="457">
    <xf numFmtId="0" fontId="0" fillId="0" borderId="0" xfId="0"/>
    <xf numFmtId="0" fontId="9" fillId="0" borderId="0" xfId="0" applyFont="1" applyAlignment="1">
      <alignment vertical="center" wrapText="1"/>
    </xf>
    <xf numFmtId="0" fontId="3" fillId="3" borderId="1"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9" fillId="0" borderId="0" xfId="0" applyFont="1" applyBorder="1" applyAlignment="1">
      <alignment vertical="center" wrapText="1"/>
    </xf>
    <xf numFmtId="0" fontId="9" fillId="0" borderId="6" xfId="0" applyFont="1" applyBorder="1" applyAlignment="1">
      <alignment vertical="center" wrapText="1"/>
    </xf>
    <xf numFmtId="164" fontId="1" fillId="3" borderId="13" xfId="0" applyNumberFormat="1" applyFont="1" applyFill="1" applyBorder="1" applyAlignment="1">
      <alignment horizontal="right" vertical="center" wrapText="1"/>
    </xf>
    <xf numFmtId="0" fontId="10" fillId="4" borderId="13" xfId="0" applyFont="1" applyFill="1" applyBorder="1" applyAlignment="1">
      <alignment horizontal="center" vertical="center" wrapText="1"/>
    </xf>
    <xf numFmtId="1" fontId="3" fillId="3" borderId="2" xfId="0" applyNumberFormat="1" applyFont="1" applyFill="1" applyBorder="1" applyAlignment="1">
      <alignment horizontal="right" vertical="center" wrapText="1"/>
    </xf>
    <xf numFmtId="164" fontId="3" fillId="3" borderId="2" xfId="0" applyNumberFormat="1" applyFont="1" applyFill="1" applyBorder="1" applyAlignment="1">
      <alignment horizontal="righ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164"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8" fontId="9" fillId="0" borderId="2" xfId="0" applyNumberFormat="1" applyFont="1" applyBorder="1" applyAlignment="1">
      <alignment horizontal="center" vertical="center" wrapText="1"/>
    </xf>
    <xf numFmtId="0" fontId="13" fillId="0" borderId="0" xfId="0" applyFont="1" applyBorder="1" applyAlignment="1">
      <alignment vertical="center" wrapText="1"/>
    </xf>
    <xf numFmtId="0" fontId="9" fillId="0" borderId="0" xfId="0" applyFont="1" applyFill="1" applyBorder="1" applyAlignment="1">
      <alignment vertical="center" wrapText="1"/>
    </xf>
    <xf numFmtId="0" fontId="3" fillId="0" borderId="0" xfId="0"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9" fillId="0" borderId="0" xfId="0" applyFont="1" applyFill="1" applyAlignment="1">
      <alignment vertical="center" wrapText="1"/>
    </xf>
    <xf numFmtId="0" fontId="3" fillId="3" borderId="14" xfId="0" applyFont="1" applyFill="1" applyBorder="1" applyAlignment="1">
      <alignment horizontal="right" vertical="center" wrapText="1"/>
    </xf>
    <xf numFmtId="0" fontId="3" fillId="3" borderId="14" xfId="0" applyFont="1" applyFill="1" applyBorder="1" applyAlignment="1">
      <alignment vertical="center" wrapText="1"/>
    </xf>
    <xf numFmtId="0" fontId="3" fillId="3" borderId="13" xfId="0" applyFont="1" applyFill="1" applyBorder="1" applyAlignment="1">
      <alignment vertical="center" wrapText="1"/>
    </xf>
    <xf numFmtId="0" fontId="3" fillId="3" borderId="15" xfId="0" applyFont="1" applyFill="1" applyBorder="1" applyAlignment="1">
      <alignmen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9" fillId="4" borderId="10" xfId="0" applyFont="1" applyFill="1" applyBorder="1" applyAlignment="1">
      <alignment vertical="center" wrapText="1"/>
    </xf>
    <xf numFmtId="0" fontId="9" fillId="4" borderId="11" xfId="0" applyFont="1" applyFill="1" applyBorder="1" applyAlignment="1">
      <alignment vertical="center" wrapText="1"/>
    </xf>
    <xf numFmtId="0" fontId="9" fillId="4" borderId="12" xfId="0" applyFont="1" applyFill="1" applyBorder="1" applyAlignment="1">
      <alignment vertical="center" wrapText="1"/>
    </xf>
    <xf numFmtId="0" fontId="9" fillId="0" borderId="0" xfId="0" applyFont="1" applyFill="1" applyBorder="1" applyAlignment="1">
      <alignment horizontal="center" vertical="center" wrapText="1"/>
    </xf>
    <xf numFmtId="0" fontId="4" fillId="2" borderId="12" xfId="0" applyFont="1" applyFill="1" applyBorder="1" applyAlignment="1">
      <alignment vertical="center" wrapText="1"/>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4" fillId="4" borderId="11" xfId="0" applyFont="1" applyFill="1" applyBorder="1" applyAlignment="1">
      <alignment horizontal="center" vertical="center" wrapText="1"/>
    </xf>
    <xf numFmtId="165" fontId="9" fillId="0" borderId="8" xfId="0" applyNumberFormat="1" applyFont="1" applyFill="1" applyBorder="1" applyAlignment="1">
      <alignment horizontal="center" vertical="center" wrapText="1"/>
    </xf>
    <xf numFmtId="0" fontId="3" fillId="3" borderId="10" xfId="0" applyFont="1" applyFill="1" applyBorder="1" applyAlignment="1">
      <alignment horizontal="right" vertical="center" wrapText="1"/>
    </xf>
    <xf numFmtId="0" fontId="3" fillId="3" borderId="15" xfId="0" applyFont="1" applyFill="1" applyBorder="1" applyAlignment="1">
      <alignment horizontal="right" vertical="center" wrapText="1"/>
    </xf>
    <xf numFmtId="0" fontId="4" fillId="2" borderId="2" xfId="0" applyFont="1" applyFill="1" applyBorder="1" applyAlignment="1">
      <alignment vertical="center" wrapText="1"/>
    </xf>
    <xf numFmtId="0" fontId="10"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4" fillId="2" borderId="39" xfId="0" applyFont="1" applyFill="1" applyBorder="1" applyAlignment="1">
      <alignment vertical="center" wrapText="1"/>
    </xf>
    <xf numFmtId="0" fontId="4" fillId="0" borderId="41" xfId="0" applyFont="1" applyFill="1" applyBorder="1" applyAlignment="1">
      <alignment horizontal="center" vertical="center" wrapText="1"/>
    </xf>
    <xf numFmtId="3" fontId="4" fillId="1" borderId="42" xfId="0" applyNumberFormat="1" applyFont="1" applyFill="1" applyBorder="1" applyAlignment="1">
      <alignment horizontal="center" vertical="center" wrapText="1"/>
    </xf>
    <xf numFmtId="3" fontId="4" fillId="1" borderId="37" xfId="0" applyNumberFormat="1" applyFont="1" applyFill="1" applyBorder="1" applyAlignment="1">
      <alignment horizontal="center" vertical="center" wrapText="1"/>
    </xf>
    <xf numFmtId="0" fontId="4" fillId="6" borderId="16" xfId="0" applyFont="1" applyFill="1" applyBorder="1" applyAlignment="1">
      <alignment vertical="center" wrapText="1"/>
    </xf>
    <xf numFmtId="0" fontId="4" fillId="2" borderId="15" xfId="0" applyFont="1" applyFill="1" applyBorder="1" applyAlignment="1">
      <alignment horizontal="center" vertical="center" wrapText="1"/>
    </xf>
    <xf numFmtId="0" fontId="3" fillId="3" borderId="8" xfId="0" applyFont="1" applyFill="1" applyBorder="1" applyAlignment="1">
      <alignment horizontal="right" vertical="center" wrapText="1"/>
    </xf>
    <xf numFmtId="0" fontId="3" fillId="3" borderId="9" xfId="0" applyFont="1" applyFill="1" applyBorder="1" applyAlignment="1">
      <alignment horizontal="right" vertical="center" wrapText="1"/>
    </xf>
    <xf numFmtId="3" fontId="3" fillId="3" borderId="12" xfId="0" applyNumberFormat="1" applyFont="1" applyFill="1" applyBorder="1" applyAlignment="1">
      <alignment horizontal="right" vertical="center" wrapText="1"/>
    </xf>
    <xf numFmtId="0" fontId="10" fillId="4" borderId="4" xfId="0" applyFont="1" applyFill="1" applyBorder="1" applyAlignment="1">
      <alignment vertical="center" wrapText="1"/>
    </xf>
    <xf numFmtId="0" fontId="10" fillId="4" borderId="39"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6" borderId="19" xfId="0" applyFont="1" applyFill="1" applyBorder="1" applyAlignment="1">
      <alignment vertical="center" wrapText="1"/>
    </xf>
    <xf numFmtId="0" fontId="4" fillId="6" borderId="20" xfId="0" applyFont="1" applyFill="1" applyBorder="1" applyAlignment="1">
      <alignment vertical="center" wrapText="1"/>
    </xf>
    <xf numFmtId="0" fontId="3" fillId="3" borderId="13" xfId="0" applyFont="1" applyFill="1" applyBorder="1" applyAlignment="1">
      <alignment horizontal="right" vertical="center" wrapText="1"/>
    </xf>
    <xf numFmtId="1" fontId="3" fillId="3" borderId="13" xfId="0" applyNumberFormat="1" applyFont="1" applyFill="1" applyBorder="1" applyAlignment="1">
      <alignment vertical="center" wrapText="1"/>
    </xf>
    <xf numFmtId="0" fontId="14" fillId="2" borderId="2" xfId="0" applyFont="1" applyFill="1" applyBorder="1" applyAlignment="1">
      <alignment horizontal="center" vertical="center" wrapText="1"/>
    </xf>
    <xf numFmtId="3" fontId="14" fillId="2" borderId="2" xfId="0" applyNumberFormat="1" applyFont="1" applyFill="1" applyBorder="1" applyAlignment="1">
      <alignment horizontal="center" vertical="center" wrapText="1"/>
    </xf>
    <xf numFmtId="0" fontId="10" fillId="2" borderId="16" xfId="0" applyFont="1" applyFill="1" applyBorder="1" applyAlignment="1">
      <alignment horizontal="center" vertical="center" wrapText="1"/>
    </xf>
    <xf numFmtId="164" fontId="10" fillId="2" borderId="34"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46" xfId="0" applyFont="1" applyFill="1" applyBorder="1" applyAlignment="1">
      <alignment horizontal="center" vertical="center" wrapText="1"/>
    </xf>
    <xf numFmtId="10" fontId="9" fillId="0" borderId="8" xfId="0" applyNumberFormat="1" applyFont="1" applyFill="1" applyBorder="1" applyAlignment="1">
      <alignment horizontal="center" vertical="center" wrapText="1"/>
    </xf>
    <xf numFmtId="164" fontId="10" fillId="4" borderId="2" xfId="0" applyNumberFormat="1" applyFont="1" applyFill="1" applyBorder="1" applyAlignment="1">
      <alignment horizontal="center" vertical="center" wrapText="1"/>
    </xf>
    <xf numFmtId="0" fontId="9" fillId="2" borderId="30"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6" xfId="0" applyFont="1" applyFill="1" applyBorder="1" applyAlignment="1">
      <alignment vertical="center" wrapText="1"/>
    </xf>
    <xf numFmtId="0" fontId="10" fillId="2" borderId="1"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164" fontId="10" fillId="2" borderId="6" xfId="0" applyNumberFormat="1" applyFont="1" applyFill="1" applyBorder="1" applyAlignment="1">
      <alignment vertical="center" wrapText="1"/>
    </xf>
    <xf numFmtId="165" fontId="9" fillId="0" borderId="0" xfId="0" applyNumberFormat="1" applyFont="1" applyFill="1" applyBorder="1" applyAlignment="1">
      <alignment horizontal="center" vertical="center" wrapText="1"/>
    </xf>
    <xf numFmtId="165" fontId="9" fillId="0" borderId="0" xfId="0" applyNumberFormat="1" applyFont="1" applyFill="1" applyBorder="1" applyAlignment="1">
      <alignment vertical="center" wrapText="1"/>
    </xf>
    <xf numFmtId="0" fontId="4" fillId="6" borderId="26" xfId="0" applyFont="1" applyFill="1" applyBorder="1" applyAlignment="1">
      <alignment vertical="center" wrapText="1"/>
    </xf>
    <xf numFmtId="0" fontId="4" fillId="6" borderId="27" xfId="0" applyFont="1" applyFill="1" applyBorder="1" applyAlignment="1">
      <alignment vertical="center" wrapText="1"/>
    </xf>
    <xf numFmtId="0" fontId="3" fillId="3" borderId="12" xfId="0"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8" fontId="9" fillId="0" borderId="0" xfId="0" applyNumberFormat="1" applyFont="1" applyFill="1" applyBorder="1" applyAlignment="1">
      <alignment vertical="center" wrapText="1"/>
    </xf>
    <xf numFmtId="167" fontId="9" fillId="0" borderId="2" xfId="0" applyNumberFormat="1" applyFont="1" applyBorder="1" applyAlignment="1">
      <alignment horizontal="center" vertical="center" wrapText="1"/>
    </xf>
    <xf numFmtId="0" fontId="9" fillId="7" borderId="7" xfId="0" applyFont="1" applyFill="1" applyBorder="1" applyAlignment="1">
      <alignment vertical="center" wrapText="1"/>
    </xf>
    <xf numFmtId="0" fontId="9" fillId="7" borderId="9" xfId="0" applyFont="1" applyFill="1" applyBorder="1" applyAlignment="1">
      <alignment vertical="center" wrapText="1"/>
    </xf>
    <xf numFmtId="164" fontId="10" fillId="2" borderId="0" xfId="0" applyNumberFormat="1" applyFont="1" applyFill="1" applyBorder="1" applyAlignment="1">
      <alignment vertical="center" wrapText="1"/>
    </xf>
    <xf numFmtId="164" fontId="10" fillId="2" borderId="16" xfId="0" applyNumberFormat="1" applyFont="1" applyFill="1" applyBorder="1" applyAlignment="1">
      <alignment horizontal="center" vertical="center" wrapText="1"/>
    </xf>
    <xf numFmtId="0" fontId="9" fillId="2" borderId="0" xfId="0" applyFont="1" applyFill="1" applyBorder="1" applyAlignment="1">
      <alignment vertical="center" wrapText="1"/>
    </xf>
    <xf numFmtId="164" fontId="10" fillId="2" borderId="17" xfId="0" applyNumberFormat="1" applyFont="1" applyFill="1" applyBorder="1" applyAlignment="1">
      <alignment horizontal="center" vertical="center" wrapText="1"/>
    </xf>
    <xf numFmtId="164" fontId="5" fillId="2" borderId="0" xfId="0" applyNumberFormat="1" applyFont="1" applyFill="1" applyBorder="1" applyAlignment="1">
      <alignment vertical="center" wrapText="1"/>
    </xf>
    <xf numFmtId="164" fontId="5" fillId="2" borderId="6" xfId="0" applyNumberFormat="1" applyFont="1" applyFill="1" applyBorder="1" applyAlignment="1">
      <alignment vertical="center" wrapText="1"/>
    </xf>
    <xf numFmtId="164" fontId="10" fillId="2" borderId="49"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5" fillId="2" borderId="20" xfId="0" applyNumberFormat="1"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20" xfId="0" applyFont="1" applyFill="1" applyBorder="1" applyAlignment="1">
      <alignment horizontal="center" vertical="center" wrapText="1"/>
    </xf>
    <xf numFmtId="164" fontId="15" fillId="2" borderId="51" xfId="0" applyNumberFormat="1" applyFont="1" applyFill="1" applyBorder="1" applyAlignment="1">
      <alignment horizontal="center" vertical="center" wrapText="1"/>
    </xf>
    <xf numFmtId="164" fontId="10" fillId="2" borderId="24" xfId="0" applyNumberFormat="1" applyFont="1" applyFill="1" applyBorder="1" applyAlignment="1">
      <alignment horizontal="center" vertical="center" wrapText="1"/>
    </xf>
    <xf numFmtId="164" fontId="10" fillId="2" borderId="46" xfId="0" applyNumberFormat="1" applyFont="1" applyFill="1" applyBorder="1" applyAlignment="1">
      <alignment horizontal="center" vertical="center" wrapText="1"/>
    </xf>
    <xf numFmtId="164" fontId="10" fillId="2" borderId="45"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52" xfId="0" applyNumberFormat="1" applyFont="1" applyFill="1" applyBorder="1" applyAlignment="1">
      <alignment horizontal="center" vertical="center" wrapText="1"/>
    </xf>
    <xf numFmtId="164" fontId="15" fillId="2" borderId="26" xfId="0" applyNumberFormat="1" applyFont="1" applyFill="1" applyBorder="1" applyAlignment="1">
      <alignment horizontal="center" vertical="center" wrapText="1"/>
    </xf>
    <xf numFmtId="164" fontId="10" fillId="2" borderId="3" xfId="0" applyNumberFormat="1" applyFont="1" applyFill="1" applyBorder="1" applyAlignment="1">
      <alignment vertical="center" wrapText="1"/>
    </xf>
    <xf numFmtId="164" fontId="10" fillId="2" borderId="5" xfId="0" applyNumberFormat="1" applyFont="1" applyFill="1" applyBorder="1" applyAlignment="1">
      <alignment vertical="center" wrapText="1"/>
    </xf>
    <xf numFmtId="164" fontId="10" fillId="2" borderId="1" xfId="0" applyNumberFormat="1" applyFont="1" applyFill="1" applyBorder="1" applyAlignment="1">
      <alignment vertical="center" wrapText="1"/>
    </xf>
    <xf numFmtId="164" fontId="5" fillId="2" borderId="7"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0" fontId="3" fillId="3" borderId="9" xfId="0"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5" fillId="4" borderId="2" xfId="0" applyFont="1" applyFill="1" applyBorder="1" applyAlignment="1">
      <alignment horizontal="right" vertical="center" wrapText="1"/>
    </xf>
    <xf numFmtId="0" fontId="5" fillId="4" borderId="14"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9" fillId="2" borderId="11" xfId="0" applyFont="1" applyFill="1" applyBorder="1" applyAlignment="1">
      <alignment horizontal="center" vertical="center" wrapText="1"/>
    </xf>
    <xf numFmtId="0" fontId="4" fillId="6" borderId="34" xfId="0" applyFont="1" applyFill="1" applyBorder="1" applyAlignment="1">
      <alignment vertical="center" wrapText="1"/>
    </xf>
    <xf numFmtId="0" fontId="3" fillId="3" borderId="7" xfId="0" applyFont="1" applyFill="1" applyBorder="1" applyAlignment="1">
      <alignment vertical="center" wrapText="1"/>
    </xf>
    <xf numFmtId="0" fontId="9" fillId="7" borderId="0" xfId="0" applyFont="1" applyFill="1" applyBorder="1" applyAlignment="1">
      <alignment vertical="center" wrapText="1"/>
    </xf>
    <xf numFmtId="0" fontId="4" fillId="2" borderId="9" xfId="0" applyFont="1" applyFill="1" applyBorder="1" applyAlignment="1">
      <alignment horizontal="center" vertical="center" wrapText="1"/>
    </xf>
    <xf numFmtId="3" fontId="3" fillId="3" borderId="2" xfId="0" applyNumberFormat="1" applyFont="1" applyFill="1" applyBorder="1" applyAlignment="1">
      <alignment horizontal="right" vertical="center" wrapText="1"/>
    </xf>
    <xf numFmtId="0" fontId="1" fillId="2" borderId="15" xfId="0" applyFont="1" applyFill="1" applyBorder="1" applyAlignment="1">
      <alignment horizontal="right" vertical="center" wrapText="1"/>
    </xf>
    <xf numFmtId="164" fontId="1" fillId="2" borderId="2" xfId="0" applyNumberFormat="1" applyFont="1" applyFill="1" applyBorder="1" applyAlignment="1">
      <alignment horizontal="right" vertical="center" wrapText="1"/>
    </xf>
    <xf numFmtId="164" fontId="1" fillId="3" borderId="15" xfId="0" applyNumberFormat="1" applyFont="1" applyFill="1" applyBorder="1" applyAlignment="1">
      <alignment horizontal="right" vertical="center" wrapText="1"/>
    </xf>
    <xf numFmtId="0" fontId="1" fillId="4" borderId="2" xfId="0" applyFont="1" applyFill="1" applyBorder="1" applyAlignment="1">
      <alignment vertical="center" wrapText="1"/>
    </xf>
    <xf numFmtId="164" fontId="3" fillId="8" borderId="10" xfId="0" applyNumberFormat="1" applyFont="1" applyFill="1" applyBorder="1" applyAlignment="1">
      <alignment horizontal="right" vertical="center" wrapText="1"/>
    </xf>
    <xf numFmtId="164" fontId="10" fillId="8" borderId="11" xfId="0" applyNumberFormat="1" applyFont="1" applyFill="1" applyBorder="1" applyAlignment="1">
      <alignment horizontal="center" vertical="center" wrapText="1"/>
    </xf>
    <xf numFmtId="164" fontId="10" fillId="8" borderId="12" xfId="0" applyNumberFormat="1" applyFont="1" applyFill="1" applyBorder="1" applyAlignment="1">
      <alignment horizontal="center" vertical="center" wrapText="1"/>
    </xf>
    <xf numFmtId="164" fontId="10" fillId="8" borderId="10" xfId="0" applyNumberFormat="1" applyFont="1" applyFill="1" applyBorder="1" applyAlignment="1">
      <alignment vertical="center" wrapText="1"/>
    </xf>
    <xf numFmtId="164" fontId="10" fillId="8" borderId="11" xfId="0" applyNumberFormat="1" applyFont="1" applyFill="1" applyBorder="1" applyAlignment="1">
      <alignment vertical="center" wrapText="1"/>
    </xf>
    <xf numFmtId="164" fontId="10" fillId="8" borderId="12" xfId="0" applyNumberFormat="1" applyFont="1" applyFill="1" applyBorder="1" applyAlignment="1">
      <alignment vertical="center" wrapText="1"/>
    </xf>
    <xf numFmtId="165" fontId="1" fillId="8" borderId="10" xfId="0" applyNumberFormat="1" applyFont="1" applyFill="1" applyBorder="1" applyAlignment="1">
      <alignment horizontal="center" vertical="center" wrapText="1"/>
    </xf>
    <xf numFmtId="165" fontId="9" fillId="8" borderId="11" xfId="0" applyNumberFormat="1" applyFont="1" applyFill="1" applyBorder="1" applyAlignment="1">
      <alignment horizontal="center" vertical="center" wrapText="1"/>
    </xf>
    <xf numFmtId="165" fontId="9" fillId="8" borderId="11" xfId="0" applyNumberFormat="1" applyFont="1" applyFill="1" applyBorder="1" applyAlignment="1">
      <alignment vertical="center" wrapText="1"/>
    </xf>
    <xf numFmtId="165" fontId="9" fillId="8" borderId="4" xfId="0" applyNumberFormat="1" applyFont="1" applyFill="1" applyBorder="1" applyAlignment="1">
      <alignment vertical="center" wrapText="1"/>
    </xf>
    <xf numFmtId="165" fontId="9" fillId="8" borderId="5" xfId="0" applyNumberFormat="1" applyFont="1" applyFill="1" applyBorder="1" applyAlignment="1">
      <alignment vertical="center" wrapText="1"/>
    </xf>
    <xf numFmtId="0" fontId="3" fillId="8" borderId="14" xfId="0" applyFont="1" applyFill="1" applyBorder="1" applyAlignment="1">
      <alignment vertical="center" wrapText="1"/>
    </xf>
    <xf numFmtId="0" fontId="4" fillId="8" borderId="54" xfId="0" applyFont="1" applyFill="1" applyBorder="1" applyAlignment="1">
      <alignment horizontal="center" vertical="center" wrapText="1"/>
    </xf>
    <xf numFmtId="0" fontId="4" fillId="8" borderId="47" xfId="0" applyFont="1" applyFill="1" applyBorder="1" applyAlignment="1">
      <alignment horizontal="center" vertical="center" wrapText="1"/>
    </xf>
    <xf numFmtId="0" fontId="4" fillId="8" borderId="43" xfId="0" applyFont="1" applyFill="1" applyBorder="1" applyAlignment="1">
      <alignment horizontal="center" vertical="center" wrapText="1"/>
    </xf>
    <xf numFmtId="3" fontId="4" fillId="8" borderId="44" xfId="0" applyNumberFormat="1"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1" fillId="0" borderId="0" xfId="0" applyFont="1" applyAlignment="1">
      <alignment vertical="center" wrapText="1"/>
    </xf>
    <xf numFmtId="0" fontId="10" fillId="9" borderId="2"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9" borderId="33"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1" fillId="9" borderId="24" xfId="1" applyFont="1" applyFill="1" applyBorder="1" applyAlignment="1">
      <alignment horizontal="center" vertical="center" wrapText="1"/>
    </xf>
    <xf numFmtId="0" fontId="11" fillId="9" borderId="18" xfId="1"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Fill="1" applyAlignment="1">
      <alignmen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8" fontId="7" fillId="2" borderId="14" xfId="0" applyNumberFormat="1" applyFont="1" applyFill="1" applyBorder="1" applyAlignment="1">
      <alignment horizontal="center" vertical="center" wrapText="1"/>
    </xf>
    <xf numFmtId="0" fontId="9" fillId="2" borderId="5" xfId="0" applyFont="1" applyFill="1" applyBorder="1" applyAlignment="1">
      <alignment vertical="center" wrapText="1"/>
    </xf>
    <xf numFmtId="164" fontId="9" fillId="5" borderId="8" xfId="0" applyNumberFormat="1" applyFont="1" applyFill="1" applyBorder="1" applyAlignment="1">
      <alignment vertical="center" wrapText="1"/>
    </xf>
    <xf numFmtId="164" fontId="17" fillId="5" borderId="15" xfId="0" applyNumberFormat="1" applyFont="1" applyFill="1" applyBorder="1" applyAlignment="1">
      <alignment horizontal="center" vertical="center" wrapText="1"/>
    </xf>
    <xf numFmtId="164" fontId="12" fillId="5" borderId="8" xfId="0" applyNumberFormat="1" applyFont="1" applyFill="1" applyBorder="1" applyAlignment="1">
      <alignment vertical="center" wrapText="1"/>
    </xf>
    <xf numFmtId="164" fontId="12" fillId="5" borderId="9" xfId="0" applyNumberFormat="1" applyFont="1" applyFill="1" applyBorder="1" applyAlignment="1">
      <alignment vertical="center" wrapText="1"/>
    </xf>
    <xf numFmtId="165" fontId="9" fillId="4" borderId="6" xfId="0" applyNumberFormat="1" applyFont="1" applyFill="1" applyBorder="1" applyAlignment="1">
      <alignment horizontal="center" vertical="center" wrapText="1"/>
    </xf>
    <xf numFmtId="0" fontId="5" fillId="3" borderId="14" xfId="0" applyFont="1" applyFill="1" applyBorder="1" applyAlignment="1">
      <alignment horizontal="right" vertical="center" wrapText="1"/>
    </xf>
    <xf numFmtId="0" fontId="5" fillId="3" borderId="3" xfId="0" applyFont="1" applyFill="1" applyBorder="1" applyAlignment="1">
      <alignment horizontal="right" vertical="center" wrapText="1"/>
    </xf>
    <xf numFmtId="164" fontId="10" fillId="4" borderId="13"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3" fontId="9" fillId="0" borderId="51" xfId="0" applyNumberFormat="1" applyFont="1" applyFill="1" applyBorder="1" applyAlignment="1">
      <alignment horizontal="center" vertical="center" wrapText="1"/>
    </xf>
    <xf numFmtId="0" fontId="3" fillId="3" borderId="2"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vertical="center" wrapText="1"/>
    </xf>
    <xf numFmtId="0" fontId="22" fillId="0" borderId="0" xfId="0" applyFont="1" applyFill="1" applyBorder="1" applyAlignment="1">
      <alignment vertical="center" wrapText="1"/>
    </xf>
    <xf numFmtId="0" fontId="10" fillId="4" borderId="11" xfId="0" applyFont="1" applyFill="1" applyBorder="1" applyAlignment="1">
      <alignment horizontal="center" vertical="center" wrapText="1"/>
    </xf>
    <xf numFmtId="168" fontId="6" fillId="5"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9" fillId="4" borderId="1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8" fontId="10" fillId="2" borderId="22" xfId="0" applyNumberFormat="1" applyFont="1" applyFill="1" applyBorder="1" applyAlignment="1">
      <alignment horizontal="center" vertical="center" wrapText="1"/>
    </xf>
    <xf numFmtId="8" fontId="10" fillId="2" borderId="18" xfId="0" applyNumberFormat="1" applyFont="1" applyFill="1" applyBorder="1" applyAlignment="1">
      <alignment horizontal="center" vertical="center" wrapText="1"/>
    </xf>
    <xf numFmtId="0" fontId="10" fillId="1" borderId="31" xfId="0" applyFont="1" applyFill="1" applyBorder="1" applyAlignment="1">
      <alignment horizontal="center" vertical="center" wrapText="1"/>
    </xf>
    <xf numFmtId="0" fontId="10" fillId="1" borderId="30" xfId="0" applyFont="1" applyFill="1" applyBorder="1" applyAlignment="1">
      <alignment horizontal="center" vertical="center" wrapText="1"/>
    </xf>
    <xf numFmtId="0" fontId="10" fillId="1" borderId="23" xfId="0" applyFont="1" applyFill="1" applyBorder="1" applyAlignment="1">
      <alignment horizontal="center" vertical="center" wrapText="1"/>
    </xf>
    <xf numFmtId="0" fontId="10" fillId="1" borderId="22" xfId="0" applyFont="1" applyFill="1" applyBorder="1" applyAlignment="1">
      <alignment horizontal="center" vertical="center" wrapText="1"/>
    </xf>
    <xf numFmtId="3" fontId="9" fillId="0" borderId="58" xfId="0" applyNumberFormat="1" applyFont="1" applyFill="1" applyBorder="1" applyAlignment="1">
      <alignment horizontal="center" vertical="center" wrapText="1"/>
    </xf>
    <xf numFmtId="0" fontId="9" fillId="0" borderId="0" xfId="0" applyFont="1" applyAlignment="1">
      <alignment horizontal="center"/>
    </xf>
    <xf numFmtId="0" fontId="9" fillId="0" borderId="0" xfId="0" applyFont="1" applyBorder="1" applyAlignment="1">
      <alignment horizontal="center"/>
    </xf>
    <xf numFmtId="0" fontId="9" fillId="0" borderId="8" xfId="0" applyFont="1" applyBorder="1" applyAlignment="1">
      <alignment horizontal="center"/>
    </xf>
    <xf numFmtId="0" fontId="5"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 fontId="10" fillId="2" borderId="24" xfId="0" applyNumberFormat="1" applyFont="1" applyFill="1" applyBorder="1" applyAlignment="1">
      <alignment horizontal="center" vertical="center" wrapText="1"/>
    </xf>
    <xf numFmtId="1" fontId="10" fillId="2" borderId="16" xfId="0" applyNumberFormat="1" applyFont="1" applyFill="1" applyBorder="1" applyAlignment="1">
      <alignment horizontal="center" vertical="center" wrapText="1"/>
    </xf>
    <xf numFmtId="1" fontId="10" fillId="2" borderId="22"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1" fontId="10" fillId="2" borderId="46" xfId="0" applyNumberFormat="1" applyFont="1" applyFill="1" applyBorder="1" applyAlignment="1">
      <alignment horizontal="center" vertical="center" wrapText="1"/>
    </xf>
    <xf numFmtId="1" fontId="10" fillId="2" borderId="17" xfId="0" applyNumberFormat="1" applyFont="1" applyFill="1" applyBorder="1" applyAlignment="1">
      <alignment horizontal="center" vertical="center" wrapText="1"/>
    </xf>
    <xf numFmtId="1" fontId="10" fillId="2" borderId="26"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165" fontId="9" fillId="8" borderId="4" xfId="0" applyNumberFormat="1" applyFont="1" applyFill="1" applyBorder="1" applyAlignment="1">
      <alignment horizontal="center" vertical="center" wrapText="1"/>
    </xf>
    <xf numFmtId="165" fontId="9" fillId="8" borderId="5"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164" fontId="10" fillId="2" borderId="5"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4" fontId="5" fillId="2" borderId="26" xfId="0" applyNumberFormat="1" applyFont="1" applyFill="1" applyBorder="1" applyAlignment="1">
      <alignment horizontal="center" vertical="center" wrapText="1"/>
    </xf>
    <xf numFmtId="164" fontId="5" fillId="2" borderId="7" xfId="0" applyNumberFormat="1"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1" fontId="9" fillId="2" borderId="20" xfId="0" applyNumberFormat="1" applyFont="1" applyFill="1" applyBorder="1" applyAlignment="1">
      <alignment horizontal="center" vertical="center" wrapText="1"/>
    </xf>
    <xf numFmtId="164" fontId="10" fillId="8" borderId="10" xfId="0" applyNumberFormat="1" applyFont="1" applyFill="1" applyBorder="1" applyAlignment="1">
      <alignment horizontal="center" vertical="center" wrapText="1"/>
    </xf>
    <xf numFmtId="164" fontId="5" fillId="2" borderId="20" xfId="0" applyNumberFormat="1" applyFont="1" applyFill="1" applyBorder="1" applyAlignment="1">
      <alignment horizontal="center" vertical="center" wrapText="1"/>
    </xf>
    <xf numFmtId="164" fontId="5" fillId="2" borderId="0"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164" fontId="3" fillId="8" borderId="10" xfId="0" applyNumberFormat="1" applyFont="1" applyFill="1" applyBorder="1" applyAlignment="1">
      <alignment horizontal="center" vertical="center" wrapText="1"/>
    </xf>
    <xf numFmtId="164" fontId="5" fillId="2" borderId="51"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8" fontId="1" fillId="2" borderId="2" xfId="0" applyNumberFormat="1" applyFont="1" applyFill="1" applyBorder="1" applyAlignment="1">
      <alignment horizontal="center" vertical="center" wrapText="1"/>
    </xf>
    <xf numFmtId="0" fontId="9" fillId="2" borderId="12" xfId="0" applyFont="1" applyFill="1" applyBorder="1" applyAlignment="1">
      <alignment vertical="center" wrapText="1"/>
    </xf>
    <xf numFmtId="0" fontId="9" fillId="8" borderId="10"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12" xfId="0" applyFont="1" applyFill="1" applyBorder="1" applyAlignment="1">
      <alignment horizontal="center" vertical="center" wrapText="1"/>
    </xf>
    <xf numFmtId="164" fontId="9" fillId="5" borderId="11" xfId="0" applyNumberFormat="1"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164" fontId="12" fillId="5" borderId="11" xfId="0" applyNumberFormat="1" applyFont="1" applyFill="1" applyBorder="1" applyAlignment="1">
      <alignment horizontal="center" vertical="center" wrapText="1"/>
    </xf>
    <xf numFmtId="164" fontId="12" fillId="5" borderId="12" xfId="0" applyNumberFormat="1" applyFont="1" applyFill="1" applyBorder="1" applyAlignment="1">
      <alignment horizontal="center" vertical="center" wrapText="1"/>
    </xf>
    <xf numFmtId="168" fontId="1" fillId="5" borderId="2" xfId="0" applyNumberFormat="1" applyFont="1" applyFill="1" applyBorder="1" applyAlignment="1">
      <alignment horizontal="center" vertical="center" wrapText="1"/>
    </xf>
    <xf numFmtId="0" fontId="9" fillId="0" borderId="2" xfId="0" applyFont="1" applyBorder="1" applyAlignment="1">
      <alignment horizontal="center"/>
    </xf>
    <xf numFmtId="0" fontId="25" fillId="0" borderId="0" xfId="0" applyFont="1"/>
    <xf numFmtId="0" fontId="14" fillId="9" borderId="0" xfId="0" applyFont="1" applyFill="1" applyAlignment="1" applyProtection="1"/>
    <xf numFmtId="0" fontId="25" fillId="9" borderId="0" xfId="0" applyFont="1" applyFill="1"/>
    <xf numFmtId="0" fontId="24" fillId="4" borderId="11" xfId="0" applyFont="1" applyFill="1" applyBorder="1" applyProtection="1"/>
    <xf numFmtId="0" fontId="14" fillId="4" borderId="3" xfId="0" applyFont="1" applyFill="1" applyBorder="1" applyProtection="1"/>
    <xf numFmtId="0" fontId="14" fillId="4" borderId="4" xfId="0" applyFont="1" applyFill="1" applyBorder="1" applyProtection="1"/>
    <xf numFmtId="0" fontId="14" fillId="4" borderId="5" xfId="0" applyFont="1" applyFill="1" applyBorder="1" applyProtection="1"/>
    <xf numFmtId="0" fontId="25" fillId="0" borderId="0" xfId="0" applyFont="1" applyBorder="1"/>
    <xf numFmtId="0" fontId="14" fillId="0" borderId="10" xfId="0" applyNumberFormat="1" applyFont="1" applyBorder="1" applyAlignment="1">
      <alignment horizontal="right"/>
    </xf>
    <xf numFmtId="0" fontId="14" fillId="9" borderId="0" xfId="0" applyFont="1" applyFill="1" applyBorder="1" applyAlignment="1">
      <alignment horizontal="left"/>
    </xf>
    <xf numFmtId="4" fontId="14" fillId="0" borderId="10" xfId="0" applyNumberFormat="1" applyFont="1" applyBorder="1" applyAlignment="1">
      <alignment horizontal="right"/>
    </xf>
    <xf numFmtId="4" fontId="14" fillId="9" borderId="0" xfId="0" applyNumberFormat="1" applyFont="1" applyFill="1" applyBorder="1" applyAlignment="1">
      <alignment horizontal="left"/>
    </xf>
    <xf numFmtId="0" fontId="25" fillId="9" borderId="0" xfId="0" applyFont="1" applyFill="1" applyBorder="1" applyAlignment="1">
      <alignment horizontal="left" indent="1"/>
    </xf>
    <xf numFmtId="169" fontId="24" fillId="9" borderId="0" xfId="0" applyNumberFormat="1" applyFont="1" applyFill="1" applyBorder="1" applyAlignment="1">
      <alignment horizontal="center"/>
    </xf>
    <xf numFmtId="0" fontId="29" fillId="3" borderId="0" xfId="0" applyFont="1" applyFill="1" applyAlignment="1" applyProtection="1">
      <alignment horizontal="right" wrapText="1"/>
    </xf>
    <xf numFmtId="0" fontId="29" fillId="3" borderId="2" xfId="0" applyFont="1" applyFill="1" applyBorder="1" applyAlignment="1" applyProtection="1">
      <alignment horizontal="right" wrapText="1"/>
    </xf>
    <xf numFmtId="0" fontId="29" fillId="3" borderId="2" xfId="0" applyNumberFormat="1" applyFont="1" applyFill="1" applyBorder="1" applyAlignment="1">
      <alignment horizontal="right" wrapText="1"/>
    </xf>
    <xf numFmtId="0" fontId="29" fillId="3" borderId="14" xfId="0" applyFont="1" applyFill="1" applyBorder="1" applyAlignment="1" applyProtection="1">
      <alignment horizontal="right" wrapText="1"/>
    </xf>
    <xf numFmtId="0" fontId="25" fillId="3" borderId="15" xfId="0" applyFont="1" applyFill="1" applyBorder="1"/>
    <xf numFmtId="0" fontId="0" fillId="0" borderId="0" xfId="0" applyAlignment="1">
      <alignment wrapText="1"/>
    </xf>
    <xf numFmtId="0" fontId="9" fillId="0" borderId="2" xfId="0" quotePrefix="1" applyFont="1" applyBorder="1" applyAlignment="1">
      <alignment vertical="center" wrapText="1"/>
    </xf>
    <xf numFmtId="164" fontId="9" fillId="0" borderId="2" xfId="0" applyNumberFormat="1" applyFont="1" applyBorder="1" applyAlignment="1">
      <alignment vertical="center" wrapText="1"/>
    </xf>
    <xf numFmtId="4" fontId="9" fillId="0" borderId="2" xfId="0" applyNumberFormat="1" applyFont="1" applyBorder="1" applyAlignment="1">
      <alignment vertical="center" wrapText="1"/>
    </xf>
    <xf numFmtId="164" fontId="9" fillId="0" borderId="2" xfId="2" applyNumberFormat="1" applyFont="1" applyBorder="1" applyAlignment="1">
      <alignment vertical="center" wrapText="1"/>
    </xf>
    <xf numFmtId="3" fontId="25" fillId="2" borderId="2" xfId="0" applyNumberFormat="1" applyFont="1" applyFill="1" applyBorder="1" applyAlignment="1">
      <alignment horizontal="center"/>
    </xf>
    <xf numFmtId="1" fontId="3" fillId="3" borderId="2" xfId="0" applyNumberFormat="1" applyFont="1" applyFill="1" applyBorder="1" applyAlignment="1">
      <alignment vertical="center" wrapText="1"/>
    </xf>
    <xf numFmtId="0" fontId="10" fillId="2" borderId="2" xfId="0" applyFont="1" applyFill="1" applyBorder="1" applyAlignment="1">
      <alignment horizontal="center" vertical="center" wrapText="1"/>
    </xf>
    <xf numFmtId="164" fontId="9" fillId="0" borderId="0" xfId="0" applyNumberFormat="1" applyFont="1" applyBorder="1" applyAlignment="1">
      <alignment vertical="center" wrapText="1"/>
    </xf>
    <xf numFmtId="4" fontId="9" fillId="0" borderId="0" xfId="0" applyNumberFormat="1" applyFont="1" applyBorder="1" applyAlignment="1">
      <alignment vertical="center" wrapText="1"/>
    </xf>
    <xf numFmtId="1" fontId="3" fillId="3" borderId="3"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0" borderId="34"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4" borderId="10" xfId="0" applyFont="1" applyFill="1" applyBorder="1" applyAlignment="1">
      <alignment horizontal="center" vertical="center" wrapText="1"/>
    </xf>
    <xf numFmtId="0" fontId="1" fillId="4" borderId="10" xfId="0"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4" fillId="5" borderId="2" xfId="0" applyFont="1" applyFill="1" applyBorder="1" applyAlignment="1" applyProtection="1">
      <alignment horizontal="center" vertical="center" wrapText="1"/>
      <protection locked="0"/>
    </xf>
    <xf numFmtId="0" fontId="10" fillId="0" borderId="32"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166" fontId="10" fillId="0" borderId="24" xfId="0" applyNumberFormat="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16" xfId="1" applyFont="1" applyFill="1" applyBorder="1" applyAlignment="1" applyProtection="1">
      <alignment horizontal="center" vertical="center" wrapText="1"/>
      <protection locked="0"/>
    </xf>
    <xf numFmtId="0" fontId="11" fillId="0" borderId="22" xfId="1"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5" fillId="9" borderId="2" xfId="0" applyFont="1" applyFill="1" applyBorder="1" applyAlignment="1" applyProtection="1">
      <alignment horizontal="center" vertical="center" wrapText="1"/>
      <protection locked="0"/>
    </xf>
    <xf numFmtId="3" fontId="10" fillId="0" borderId="34" xfId="0" applyNumberFormat="1" applyFont="1" applyFill="1" applyBorder="1" applyAlignment="1" applyProtection="1">
      <alignment horizontal="center" vertical="center" wrapText="1"/>
      <protection locked="0"/>
    </xf>
    <xf numFmtId="3" fontId="10" fillId="0" borderId="30" xfId="0" applyNumberFormat="1" applyFont="1" applyFill="1" applyBorder="1" applyAlignment="1" applyProtection="1">
      <alignment horizontal="center" vertical="center" wrapText="1"/>
      <protection locked="0"/>
    </xf>
    <xf numFmtId="0" fontId="10" fillId="0" borderId="40"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center" vertical="center" wrapText="1"/>
      <protection locked="0"/>
    </xf>
    <xf numFmtId="3" fontId="10" fillId="0" borderId="16" xfId="0" applyNumberFormat="1" applyFont="1" applyFill="1" applyBorder="1" applyAlignment="1" applyProtection="1">
      <alignment horizontal="center" vertical="center" wrapText="1"/>
      <protection locked="0"/>
    </xf>
    <xf numFmtId="3" fontId="10" fillId="0" borderId="22" xfId="0" applyNumberFormat="1"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3" fontId="10" fillId="0" borderId="17" xfId="0" applyNumberFormat="1" applyFont="1" applyFill="1" applyBorder="1" applyAlignment="1" applyProtection="1">
      <alignment horizontal="center" vertical="center" wrapText="1"/>
      <protection locked="0"/>
    </xf>
    <xf numFmtId="3" fontId="10" fillId="0" borderId="37" xfId="0" applyNumberFormat="1" applyFont="1" applyFill="1" applyBorder="1" applyAlignment="1" applyProtection="1">
      <alignment horizontal="center" vertical="center" wrapText="1"/>
      <protection locked="0"/>
    </xf>
    <xf numFmtId="0" fontId="10" fillId="0" borderId="38"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4" fillId="9" borderId="54" xfId="0" applyFont="1" applyFill="1" applyBorder="1" applyAlignment="1" applyProtection="1">
      <alignment horizontal="center" vertical="center" wrapText="1"/>
      <protection locked="0"/>
    </xf>
    <xf numFmtId="3" fontId="10" fillId="0" borderId="45" xfId="0" applyNumberFormat="1" applyFont="1" applyFill="1" applyBorder="1" applyAlignment="1" applyProtection="1">
      <alignment horizontal="center" vertical="center" wrapText="1"/>
      <protection locked="0"/>
    </xf>
    <xf numFmtId="3" fontId="10" fillId="0" borderId="46" xfId="0" applyNumberFormat="1" applyFont="1" applyFill="1" applyBorder="1" applyAlignment="1" applyProtection="1">
      <alignment horizontal="center" vertical="center" wrapText="1"/>
      <protection locked="0"/>
    </xf>
    <xf numFmtId="3" fontId="14" fillId="2" borderId="10" xfId="0" applyNumberFormat="1" applyFont="1" applyFill="1" applyBorder="1" applyAlignment="1">
      <alignment horizontal="center" vertical="center" wrapText="1"/>
    </xf>
    <xf numFmtId="0" fontId="10" fillId="0" borderId="57" xfId="0" applyFont="1" applyFill="1" applyBorder="1" applyAlignment="1" applyProtection="1">
      <alignment horizontal="center" vertical="center" wrapText="1"/>
      <protection locked="0"/>
    </xf>
    <xf numFmtId="0" fontId="10" fillId="0" borderId="63" xfId="0" applyFont="1" applyFill="1" applyBorder="1" applyAlignment="1" applyProtection="1">
      <alignment horizontal="center" vertical="center" wrapText="1"/>
      <protection locked="0"/>
    </xf>
    <xf numFmtId="0" fontId="10" fillId="0" borderId="50" xfId="0" applyFont="1" applyFill="1" applyBorder="1" applyAlignment="1" applyProtection="1">
      <alignment horizontal="center" vertical="center" wrapText="1"/>
      <protection locked="0"/>
    </xf>
    <xf numFmtId="0" fontId="10" fillId="0" borderId="64"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16" fillId="0" borderId="31" xfId="0" applyFont="1" applyFill="1" applyBorder="1" applyAlignment="1" applyProtection="1">
      <alignment horizontal="center" vertical="center" wrapText="1"/>
      <protection locked="0"/>
    </xf>
    <xf numFmtId="0" fontId="10" fillId="0" borderId="31" xfId="0" applyFont="1" applyFill="1" applyBorder="1" applyAlignment="1" applyProtection="1">
      <alignment horizontal="center" vertical="center" wrapText="1"/>
      <protection locked="0"/>
    </xf>
    <xf numFmtId="165" fontId="9" fillId="0" borderId="55" xfId="0" applyNumberFormat="1" applyFont="1" applyFill="1" applyBorder="1" applyAlignment="1" applyProtection="1">
      <alignment horizontal="center" vertical="center" wrapText="1"/>
      <protection locked="0"/>
    </xf>
    <xf numFmtId="10" fontId="9" fillId="0" borderId="48" xfId="0" applyNumberFormat="1" applyFont="1" applyFill="1" applyBorder="1" applyAlignment="1" applyProtection="1">
      <alignment horizontal="center" vertical="center" wrapText="1"/>
      <protection locked="0"/>
    </xf>
    <xf numFmtId="165" fontId="9" fillId="0" borderId="48" xfId="0" applyNumberFormat="1" applyFont="1" applyFill="1" applyBorder="1" applyAlignment="1" applyProtection="1">
      <alignment horizontal="center" vertical="center" wrapText="1"/>
      <protection locked="0"/>
    </xf>
    <xf numFmtId="0" fontId="10" fillId="0" borderId="56" xfId="0" applyFont="1" applyFill="1" applyBorder="1" applyAlignment="1" applyProtection="1">
      <alignment horizontal="center" vertical="center" wrapText="1"/>
      <protection locked="0"/>
    </xf>
    <xf numFmtId="165" fontId="9" fillId="0" borderId="43" xfId="0" applyNumberFormat="1" applyFont="1" applyFill="1" applyBorder="1" applyAlignment="1" applyProtection="1">
      <alignment horizontal="center" vertical="center" wrapText="1"/>
      <protection locked="0"/>
    </xf>
    <xf numFmtId="3" fontId="11" fillId="0" borderId="51" xfId="1" applyNumberFormat="1" applyFill="1" applyBorder="1" applyAlignment="1" applyProtection="1">
      <alignment horizontal="center" vertical="center" wrapText="1"/>
      <protection locked="0"/>
    </xf>
    <xf numFmtId="164" fontId="9" fillId="0" borderId="43" xfId="0" applyNumberFormat="1" applyFont="1" applyFill="1" applyBorder="1" applyAlignment="1" applyProtection="1">
      <alignment horizontal="center" vertical="center" wrapText="1"/>
      <protection locked="0"/>
    </xf>
    <xf numFmtId="3" fontId="9" fillId="0" borderId="43" xfId="0" applyNumberFormat="1" applyFont="1" applyFill="1" applyBorder="1" applyAlignment="1" applyProtection="1">
      <alignment horizontal="center" vertical="center" wrapText="1"/>
      <protection locked="0"/>
    </xf>
    <xf numFmtId="164" fontId="9" fillId="0" borderId="44" xfId="0" applyNumberFormat="1"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10" fillId="2" borderId="66"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9" fillId="0" borderId="1" xfId="0" applyFont="1" applyBorder="1" applyAlignment="1">
      <alignment horizontal="center"/>
    </xf>
    <xf numFmtId="164" fontId="1" fillId="0" borderId="1" xfId="0" applyNumberFormat="1" applyFont="1" applyFill="1" applyBorder="1" applyAlignment="1">
      <alignment horizontal="right" vertical="center" wrapText="1"/>
    </xf>
    <xf numFmtId="0" fontId="9" fillId="0" borderId="6" xfId="0" applyFont="1" applyFill="1" applyBorder="1" applyAlignment="1">
      <alignment vertical="center" wrapText="1"/>
    </xf>
    <xf numFmtId="165" fontId="9" fillId="0" borderId="9" xfId="0" applyNumberFormat="1"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5" borderId="12" xfId="0" applyFont="1" applyFill="1" applyBorder="1" applyAlignment="1">
      <alignment horizontal="center" vertical="center" wrapText="1"/>
    </xf>
    <xf numFmtId="164" fontId="20" fillId="5" borderId="10" xfId="0" applyNumberFormat="1" applyFont="1" applyFill="1" applyBorder="1" applyAlignment="1">
      <alignment horizontal="left" vertical="center" wrapText="1"/>
    </xf>
    <xf numFmtId="164" fontId="20" fillId="5" borderId="8" xfId="0" applyNumberFormat="1" applyFont="1" applyFill="1" applyBorder="1" applyAlignment="1">
      <alignment horizontal="left" vertical="center" wrapText="1"/>
    </xf>
    <xf numFmtId="164" fontId="20" fillId="5" borderId="9" xfId="0" applyNumberFormat="1" applyFont="1" applyFill="1" applyBorder="1" applyAlignment="1">
      <alignment horizontal="left"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0" xfId="0" applyNumberFormat="1" applyFont="1" applyFill="1" applyBorder="1" applyAlignment="1">
      <alignment horizontal="center" vertical="center" wrapText="1"/>
    </xf>
    <xf numFmtId="0" fontId="3" fillId="3" borderId="12" xfId="0" applyNumberFormat="1" applyFont="1" applyFill="1" applyBorder="1" applyAlignment="1">
      <alignment horizontal="center" vertical="center" wrapText="1"/>
    </xf>
    <xf numFmtId="0" fontId="9" fillId="0" borderId="10"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165" fontId="9" fillId="4" borderId="10" xfId="0" applyNumberFormat="1" applyFont="1" applyFill="1" applyBorder="1" applyAlignment="1">
      <alignment horizontal="center" vertical="center" wrapText="1"/>
    </xf>
    <xf numFmtId="0" fontId="0" fillId="0" borderId="12" xfId="0" applyBorder="1" applyAlignment="1">
      <alignment horizontal="center" vertical="center" wrapText="1"/>
    </xf>
    <xf numFmtId="165" fontId="9" fillId="0" borderId="44" xfId="0" applyNumberFormat="1" applyFont="1" applyFill="1"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16" fillId="0" borderId="10"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32" fillId="0" borderId="10" xfId="0" applyFont="1" applyFill="1" applyBorder="1" applyAlignment="1">
      <alignment horizontal="left" wrapText="1"/>
    </xf>
    <xf numFmtId="0" fontId="32" fillId="0" borderId="11" xfId="0" applyFont="1" applyFill="1" applyBorder="1" applyAlignment="1">
      <alignment horizontal="left" wrapText="1"/>
    </xf>
    <xf numFmtId="0" fontId="32" fillId="0" borderId="12" xfId="0" applyFont="1" applyFill="1" applyBorder="1" applyAlignment="1">
      <alignment horizontal="left" wrapText="1"/>
    </xf>
    <xf numFmtId="0" fontId="19" fillId="0" borderId="0" xfId="0" applyFont="1" applyBorder="1" applyAlignment="1">
      <alignment horizontal="left" wrapText="1"/>
    </xf>
    <xf numFmtId="0" fontId="1" fillId="0" borderId="0" xfId="0" applyFont="1" applyBorder="1" applyAlignment="1">
      <alignment horizontal="center" vertical="center" wrapText="1"/>
    </xf>
    <xf numFmtId="164" fontId="18" fillId="2" borderId="1"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6" fillId="5" borderId="10"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wrapText="1"/>
    </xf>
    <xf numFmtId="0" fontId="10" fillId="4" borderId="29"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3" fillId="0" borderId="22" xfId="0" applyFont="1" applyFill="1" applyBorder="1" applyAlignment="1" applyProtection="1">
      <alignment horizontal="left" vertical="center" wrapText="1"/>
      <protection locked="0"/>
    </xf>
    <xf numFmtId="0" fontId="33" fillId="0" borderId="25" xfId="0" applyFont="1" applyFill="1" applyBorder="1" applyAlignment="1" applyProtection="1">
      <alignment horizontal="left" vertical="center" wrapText="1"/>
      <protection locked="0"/>
    </xf>
    <xf numFmtId="14" fontId="33" fillId="0" borderId="22" xfId="0" applyNumberFormat="1" applyFont="1" applyFill="1" applyBorder="1" applyAlignment="1" applyProtection="1">
      <alignment horizontal="left" vertical="center" wrapText="1"/>
      <protection locked="0"/>
    </xf>
    <xf numFmtId="14" fontId="33" fillId="0" borderId="25" xfId="0" applyNumberFormat="1" applyFont="1" applyFill="1" applyBorder="1" applyAlignment="1" applyProtection="1">
      <alignment horizontal="left" vertical="center" wrapText="1"/>
      <protection locked="0"/>
    </xf>
    <xf numFmtId="0" fontId="33" fillId="0" borderId="26" xfId="0" applyFont="1" applyFill="1" applyBorder="1" applyAlignment="1" applyProtection="1">
      <alignment horizontal="left" vertical="center" wrapText="1"/>
      <protection locked="0"/>
    </xf>
    <xf numFmtId="0" fontId="33" fillId="0" borderId="28" xfId="0" applyFont="1" applyFill="1" applyBorder="1" applyAlignment="1" applyProtection="1">
      <alignment horizontal="left" vertical="center" wrapText="1"/>
      <protection locked="0"/>
    </xf>
    <xf numFmtId="0" fontId="33" fillId="0" borderId="24" xfId="0" applyFont="1" applyFill="1" applyBorder="1" applyAlignment="1" applyProtection="1">
      <alignment horizontal="left" vertical="center" wrapText="1"/>
      <protection locked="0"/>
    </xf>
    <xf numFmtId="14" fontId="33" fillId="0" borderId="24" xfId="0" applyNumberFormat="1"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left" vertical="center" wrapText="1"/>
      <protection locked="0"/>
    </xf>
    <xf numFmtId="0" fontId="33" fillId="0" borderId="27" xfId="0"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23" fillId="0" borderId="0" xfId="0" applyFont="1" applyBorder="1" applyAlignment="1">
      <alignment horizontal="center"/>
    </xf>
    <xf numFmtId="0" fontId="9" fillId="0" borderId="2" xfId="0" applyFont="1" applyBorder="1" applyAlignment="1">
      <alignment horizontal="left"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44" fontId="24" fillId="10" borderId="10" xfId="3" applyFont="1" applyFill="1" applyBorder="1" applyAlignment="1">
      <alignment horizontal="right"/>
    </xf>
    <xf numFmtId="44" fontId="24" fillId="10" borderId="11" xfId="3" applyFont="1" applyFill="1" applyBorder="1" applyAlignment="1">
      <alignment horizontal="right"/>
    </xf>
    <xf numFmtId="44" fontId="24" fillId="10" borderId="12" xfId="3" applyFont="1" applyFill="1" applyBorder="1" applyAlignment="1">
      <alignment horizontal="right"/>
    </xf>
    <xf numFmtId="44" fontId="24" fillId="10" borderId="10" xfId="0" applyNumberFormat="1" applyFont="1" applyFill="1" applyBorder="1" applyAlignment="1">
      <alignment horizontal="right"/>
    </xf>
    <xf numFmtId="44" fontId="24" fillId="10" borderId="11" xfId="0" applyNumberFormat="1" applyFont="1" applyFill="1" applyBorder="1" applyAlignment="1">
      <alignment horizontal="right"/>
    </xf>
    <xf numFmtId="44" fontId="24" fillId="10" borderId="12" xfId="0" applyNumberFormat="1" applyFont="1" applyFill="1" applyBorder="1" applyAlignment="1">
      <alignment horizontal="right"/>
    </xf>
    <xf numFmtId="0" fontId="24" fillId="0" borderId="59" xfId="0" applyFont="1" applyFill="1" applyBorder="1" applyAlignment="1" applyProtection="1">
      <alignment horizontal="left" wrapText="1"/>
      <protection locked="0"/>
    </xf>
    <xf numFmtId="0" fontId="24" fillId="0" borderId="60" xfId="0" applyFont="1" applyFill="1" applyBorder="1" applyAlignment="1" applyProtection="1">
      <alignment horizontal="left" wrapText="1"/>
      <protection locked="0"/>
    </xf>
    <xf numFmtId="0" fontId="24" fillId="0" borderId="61" xfId="0" applyFont="1" applyFill="1" applyBorder="1" applyAlignment="1" applyProtection="1">
      <alignment horizontal="left" wrapText="1"/>
      <protection locked="0"/>
    </xf>
    <xf numFmtId="0" fontId="24" fillId="0" borderId="59" xfId="0" applyFont="1" applyFill="1" applyBorder="1" applyAlignment="1" applyProtection="1">
      <alignment horizontal="center" wrapText="1"/>
      <protection locked="0"/>
    </xf>
    <xf numFmtId="0" fontId="24" fillId="0" borderId="60" xfId="0" applyFont="1" applyFill="1" applyBorder="1" applyAlignment="1" applyProtection="1">
      <alignment horizontal="center" wrapText="1"/>
      <protection locked="0"/>
    </xf>
    <xf numFmtId="0" fontId="24" fillId="0" borderId="62" xfId="0" applyFont="1" applyFill="1" applyBorder="1" applyAlignment="1" applyProtection="1">
      <alignment horizontal="center" wrapText="1"/>
      <protection locked="0"/>
    </xf>
    <xf numFmtId="0" fontId="30" fillId="9" borderId="0" xfId="0" applyFont="1" applyFill="1" applyAlignment="1" applyProtection="1">
      <alignment horizontal="center"/>
    </xf>
    <xf numFmtId="0" fontId="25" fillId="9" borderId="8" xfId="0" applyFont="1" applyFill="1" applyBorder="1" applyAlignment="1">
      <alignment horizontal="left" wrapText="1"/>
    </xf>
    <xf numFmtId="44" fontId="14" fillId="10" borderId="10" xfId="3" applyFont="1" applyFill="1" applyBorder="1" applyAlignment="1">
      <alignment horizontal="right"/>
    </xf>
    <xf numFmtId="44" fontId="14" fillId="10" borderId="11" xfId="3" applyFont="1" applyFill="1" applyBorder="1" applyAlignment="1">
      <alignment horizontal="right"/>
    </xf>
    <xf numFmtId="44" fontId="14" fillId="10" borderId="12" xfId="3" applyFont="1" applyFill="1" applyBorder="1" applyAlignment="1">
      <alignment horizontal="right"/>
    </xf>
    <xf numFmtId="0" fontId="24" fillId="0" borderId="10" xfId="0" applyFont="1" applyFill="1" applyBorder="1" applyAlignment="1" applyProtection="1">
      <alignment horizontal="right"/>
    </xf>
    <xf numFmtId="0" fontId="24" fillId="0" borderId="11" xfId="0" applyFont="1" applyFill="1" applyBorder="1" applyAlignment="1" applyProtection="1">
      <alignment horizontal="right"/>
    </xf>
    <xf numFmtId="0" fontId="24" fillId="0" borderId="12" xfId="0" applyFont="1" applyFill="1" applyBorder="1" applyAlignment="1" applyProtection="1">
      <alignment horizontal="right"/>
    </xf>
    <xf numFmtId="0" fontId="24" fillId="0" borderId="4" xfId="0" applyFont="1" applyFill="1" applyBorder="1" applyAlignment="1" applyProtection="1">
      <alignment horizontal="center" wrapText="1"/>
      <protection locked="0"/>
    </xf>
    <xf numFmtId="0" fontId="24" fillId="0" borderId="5" xfId="0" applyFont="1" applyFill="1" applyBorder="1" applyAlignment="1" applyProtection="1">
      <alignment horizontal="center" wrapText="1"/>
      <protection locked="0"/>
    </xf>
    <xf numFmtId="0" fontId="24" fillId="0" borderId="8" xfId="0" applyFont="1" applyFill="1" applyBorder="1" applyAlignment="1" applyProtection="1">
      <alignment horizontal="center" wrapText="1"/>
      <protection locked="0"/>
    </xf>
    <xf numFmtId="0" fontId="24" fillId="0" borderId="9" xfId="0" applyFont="1" applyFill="1" applyBorder="1" applyAlignment="1" applyProtection="1">
      <alignment horizontal="center" wrapText="1"/>
      <protection locked="0"/>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1" fillId="0" borderId="0" xfId="0" applyFont="1" applyAlignment="1">
      <alignment horizontal="center" vertical="center" wrapText="1"/>
    </xf>
    <xf numFmtId="0" fontId="34" fillId="0" borderId="0" xfId="0" applyFont="1" applyAlignment="1">
      <alignment horizontal="center" vertical="center" wrapText="1"/>
    </xf>
  </cellXfs>
  <cellStyles count="4">
    <cellStyle name="Currency" xfId="2" builtinId="4"/>
    <cellStyle name="Currency 2" xfId="3"/>
    <cellStyle name="Hyperlink"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showGridLines="0" view="pageLayout" topLeftCell="A55" zoomScaleNormal="130" zoomScaleSheetLayoutView="100" workbookViewId="0">
      <selection activeCell="C9" sqref="C9"/>
    </sheetView>
  </sheetViews>
  <sheetFormatPr defaultColWidth="9.1796875" defaultRowHeight="10.5" x14ac:dyDescent="0.35"/>
  <cols>
    <col min="1" max="1" width="18" style="28" customWidth="1"/>
    <col min="2" max="2" width="19.7265625" style="1" customWidth="1"/>
    <col min="3" max="3" width="17.453125" style="1" customWidth="1"/>
    <col min="4" max="6" width="18.453125" style="1" customWidth="1"/>
    <col min="7" max="7" width="19.54296875" style="1" customWidth="1"/>
    <col min="8" max="8" width="18.453125" style="1" customWidth="1"/>
    <col min="9" max="9" width="17.7265625" style="1" customWidth="1"/>
    <col min="10" max="10" width="15.54296875" style="1" customWidth="1"/>
    <col min="11" max="11" width="16.26953125" style="1" customWidth="1"/>
    <col min="12" max="12" width="17.81640625" style="1" customWidth="1"/>
    <col min="13" max="13" width="17.7265625" style="1" customWidth="1"/>
    <col min="14" max="14" width="13.81640625" style="1" customWidth="1"/>
    <col min="15" max="15" width="16.81640625" style="1" customWidth="1"/>
    <col min="16" max="16" width="40.26953125" style="1" bestFit="1" customWidth="1"/>
    <col min="17" max="23" width="16.81640625" style="1" customWidth="1"/>
    <col min="24" max="24" width="27.1796875" style="1" bestFit="1" customWidth="1"/>
    <col min="25" max="25" width="16.81640625" style="1" customWidth="1"/>
    <col min="26" max="26" width="7" style="1" bestFit="1" customWidth="1"/>
    <col min="27" max="16384" width="9.1796875" style="1"/>
  </cols>
  <sheetData>
    <row r="1" spans="1:17" ht="80.5" customHeight="1" x14ac:dyDescent="0.35">
      <c r="A1" s="456" t="s">
        <v>192</v>
      </c>
      <c r="B1" s="455"/>
      <c r="C1" s="455"/>
      <c r="D1" s="455"/>
      <c r="E1" s="455"/>
      <c r="F1" s="455"/>
      <c r="G1" s="455"/>
    </row>
    <row r="2" spans="1:17" ht="41.5" customHeight="1" x14ac:dyDescent="0.3">
      <c r="A2" s="383" t="s">
        <v>180</v>
      </c>
      <c r="B2" s="383"/>
      <c r="C2" s="383"/>
      <c r="D2" s="383"/>
      <c r="E2" s="383"/>
      <c r="F2" s="383"/>
      <c r="G2" s="383"/>
      <c r="H2" s="158"/>
      <c r="I2" s="6"/>
      <c r="J2" s="6"/>
      <c r="K2" s="6"/>
      <c r="L2" s="6"/>
      <c r="M2" s="6"/>
      <c r="N2" s="6"/>
      <c r="O2" s="6"/>
      <c r="P2" s="6"/>
      <c r="Q2" s="6"/>
    </row>
    <row r="3" spans="1:17" ht="30.75" customHeight="1" x14ac:dyDescent="0.35">
      <c r="A3" s="402" t="s">
        <v>181</v>
      </c>
      <c r="B3" s="403"/>
      <c r="C3" s="299" t="s">
        <v>56</v>
      </c>
      <c r="D3" s="357" t="str">
        <f>IF(C3="Yes", " Fill out the rest of this form and refer to the Export to Grid Calculation tab for the incentive calculation.","------")</f>
        <v>------</v>
      </c>
      <c r="E3" s="358"/>
      <c r="F3" s="358"/>
      <c r="G3" s="359"/>
      <c r="I3" s="6"/>
      <c r="J3" s="6"/>
      <c r="K3" s="6"/>
      <c r="L3" s="6"/>
      <c r="M3" s="6"/>
      <c r="N3" s="6"/>
      <c r="O3" s="6"/>
      <c r="P3" s="6"/>
      <c r="Q3" s="6"/>
    </row>
    <row r="4" spans="1:17" ht="22.5" customHeight="1" x14ac:dyDescent="0.25">
      <c r="A4" s="122" t="s">
        <v>122</v>
      </c>
      <c r="B4" s="58" t="s">
        <v>36</v>
      </c>
      <c r="C4" s="44" t="s">
        <v>37</v>
      </c>
      <c r="D4" s="44" t="s">
        <v>38</v>
      </c>
      <c r="E4" s="44" t="s">
        <v>39</v>
      </c>
      <c r="F4" s="159"/>
      <c r="G4" s="159"/>
      <c r="H4" s="158"/>
      <c r="I4" s="6"/>
      <c r="J4" s="6"/>
      <c r="K4" s="6"/>
      <c r="L4" s="6"/>
      <c r="M4" s="6"/>
      <c r="N4" s="6"/>
      <c r="O4" s="6"/>
      <c r="P4" s="6"/>
      <c r="Q4" s="6"/>
    </row>
    <row r="5" spans="1:17" ht="22.5" customHeight="1" x14ac:dyDescent="0.25">
      <c r="A5" s="23" t="s">
        <v>119</v>
      </c>
      <c r="B5" s="300"/>
      <c r="C5" s="289"/>
      <c r="D5" s="301"/>
      <c r="E5" s="125"/>
      <c r="F5" s="160"/>
      <c r="G5" s="161"/>
      <c r="I5" s="6"/>
      <c r="J5" s="6"/>
      <c r="K5" s="6"/>
      <c r="L5" s="6"/>
      <c r="M5" s="6"/>
      <c r="N5" s="6"/>
      <c r="O5" s="6"/>
      <c r="P5" s="6"/>
      <c r="Q5" s="6"/>
    </row>
    <row r="6" spans="1:17" ht="22.5" customHeight="1" x14ac:dyDescent="0.25">
      <c r="A6" s="61" t="s">
        <v>118</v>
      </c>
      <c r="B6" s="302"/>
      <c r="C6" s="290"/>
      <c r="D6" s="303"/>
      <c r="E6" s="50"/>
      <c r="F6" s="162"/>
      <c r="G6" s="163"/>
      <c r="I6" s="6"/>
      <c r="J6" s="6"/>
      <c r="K6" s="6"/>
      <c r="L6" s="6"/>
      <c r="M6" s="6"/>
      <c r="N6" s="6"/>
      <c r="O6" s="6"/>
      <c r="P6" s="6"/>
      <c r="Q6" s="6"/>
    </row>
    <row r="7" spans="1:17" ht="22.5" customHeight="1" x14ac:dyDescent="0.25">
      <c r="A7" s="61" t="s">
        <v>21</v>
      </c>
      <c r="B7" s="302"/>
      <c r="C7" s="290"/>
      <c r="D7" s="290"/>
      <c r="E7" s="289"/>
      <c r="F7" s="164"/>
      <c r="G7" s="163"/>
      <c r="I7" s="6"/>
      <c r="J7" s="6"/>
      <c r="K7" s="6"/>
      <c r="L7" s="6"/>
      <c r="M7" s="6"/>
      <c r="N7" s="6"/>
      <c r="O7" s="6"/>
      <c r="P7" s="6"/>
      <c r="Q7" s="6"/>
    </row>
    <row r="8" spans="1:17" ht="22.5" customHeight="1" x14ac:dyDescent="0.35">
      <c r="A8" s="61"/>
      <c r="B8" s="302"/>
      <c r="C8" s="290"/>
      <c r="D8" s="290"/>
      <c r="E8" s="290"/>
      <c r="F8" s="164"/>
      <c r="G8" s="163"/>
      <c r="I8" s="6"/>
      <c r="J8" s="6"/>
      <c r="K8" s="6"/>
      <c r="L8" s="6"/>
      <c r="M8" s="6"/>
      <c r="N8" s="6"/>
      <c r="O8" s="6"/>
      <c r="P8" s="6"/>
      <c r="Q8" s="6"/>
    </row>
    <row r="9" spans="1:17" ht="22.5" customHeight="1" x14ac:dyDescent="0.25">
      <c r="A9" s="61" t="s">
        <v>18</v>
      </c>
      <c r="B9" s="302"/>
      <c r="C9" s="290"/>
      <c r="D9" s="290"/>
      <c r="E9" s="290"/>
      <c r="F9" s="164"/>
      <c r="G9" s="163"/>
      <c r="I9" s="6"/>
      <c r="J9" s="6"/>
      <c r="K9" s="6"/>
      <c r="L9" s="6"/>
      <c r="M9" s="6"/>
      <c r="N9" s="6"/>
      <c r="O9" s="6"/>
      <c r="P9" s="6"/>
      <c r="Q9" s="6"/>
    </row>
    <row r="10" spans="1:17" ht="22.5" customHeight="1" x14ac:dyDescent="0.25">
      <c r="A10" s="61" t="s">
        <v>20</v>
      </c>
      <c r="B10" s="302"/>
      <c r="C10" s="290"/>
      <c r="D10" s="290"/>
      <c r="E10" s="290"/>
      <c r="F10" s="164"/>
      <c r="G10" s="163"/>
      <c r="I10" s="6"/>
      <c r="J10" s="6"/>
      <c r="K10" s="6"/>
      <c r="L10" s="6"/>
      <c r="M10" s="6"/>
      <c r="N10" s="6"/>
      <c r="O10" s="6"/>
      <c r="P10" s="6"/>
      <c r="Q10" s="6"/>
    </row>
    <row r="11" spans="1:17" ht="22.5" customHeight="1" x14ac:dyDescent="0.25">
      <c r="A11" s="61" t="s">
        <v>19</v>
      </c>
      <c r="B11" s="302"/>
      <c r="C11" s="290"/>
      <c r="D11" s="290"/>
      <c r="E11" s="291"/>
      <c r="F11" s="164"/>
      <c r="G11" s="163"/>
      <c r="I11" s="6"/>
      <c r="J11" s="6"/>
      <c r="K11" s="6"/>
      <c r="L11" s="6"/>
      <c r="M11" s="6"/>
      <c r="N11" s="6"/>
      <c r="O11" s="6"/>
      <c r="P11" s="6"/>
      <c r="Q11" s="6"/>
    </row>
    <row r="12" spans="1:17" ht="22.5" customHeight="1" x14ac:dyDescent="0.25">
      <c r="A12" s="61" t="s">
        <v>10</v>
      </c>
      <c r="B12" s="304"/>
      <c r="C12" s="290"/>
      <c r="D12" s="303"/>
      <c r="E12" s="50"/>
      <c r="F12" s="162"/>
      <c r="G12" s="163"/>
      <c r="I12" s="6"/>
      <c r="J12" s="6"/>
      <c r="K12" s="6"/>
      <c r="L12" s="6"/>
      <c r="M12" s="6"/>
      <c r="N12" s="6"/>
      <c r="O12" s="6"/>
      <c r="P12" s="6"/>
      <c r="Q12" s="6"/>
    </row>
    <row r="13" spans="1:17" ht="22.5" customHeight="1" x14ac:dyDescent="0.25">
      <c r="A13" s="61" t="s">
        <v>11</v>
      </c>
      <c r="B13" s="305"/>
      <c r="C13" s="306"/>
      <c r="D13" s="307"/>
      <c r="E13" s="50"/>
      <c r="F13" s="165"/>
      <c r="G13" s="166"/>
      <c r="H13" s="158"/>
      <c r="I13" s="6"/>
      <c r="J13" s="6"/>
      <c r="K13" s="6"/>
      <c r="L13" s="6"/>
      <c r="M13" s="6"/>
      <c r="N13" s="6"/>
      <c r="O13" s="6"/>
      <c r="P13" s="6"/>
      <c r="Q13" s="6"/>
    </row>
    <row r="14" spans="1:17" ht="22.5" customHeight="1" x14ac:dyDescent="0.25">
      <c r="A14" s="61" t="s">
        <v>9</v>
      </c>
      <c r="B14" s="308"/>
      <c r="C14" s="309"/>
      <c r="D14" s="310"/>
      <c r="E14" s="50"/>
      <c r="F14" s="167"/>
      <c r="G14" s="168"/>
      <c r="I14" s="6"/>
      <c r="J14" s="6"/>
      <c r="K14" s="6"/>
      <c r="L14" s="6"/>
      <c r="M14" s="6"/>
      <c r="N14" s="6"/>
      <c r="O14" s="6"/>
      <c r="P14" s="6"/>
      <c r="Q14" s="6"/>
    </row>
    <row r="15" spans="1:17" ht="22.5" customHeight="1" x14ac:dyDescent="0.25">
      <c r="A15" s="61" t="s">
        <v>17</v>
      </c>
      <c r="B15" s="302" t="s">
        <v>16</v>
      </c>
      <c r="C15" s="309" t="s">
        <v>16</v>
      </c>
      <c r="D15" s="309" t="s">
        <v>16</v>
      </c>
      <c r="E15" s="50"/>
      <c r="F15" s="167"/>
      <c r="G15" s="168"/>
      <c r="H15" s="158"/>
      <c r="I15" s="6"/>
      <c r="J15" s="6"/>
      <c r="K15" s="6"/>
      <c r="L15" s="6"/>
      <c r="M15" s="6"/>
      <c r="N15" s="6"/>
      <c r="O15" s="6"/>
      <c r="P15" s="6"/>
      <c r="Q15" s="6"/>
    </row>
    <row r="16" spans="1:17" ht="22.5" customHeight="1" x14ac:dyDescent="0.35">
      <c r="A16" s="42" t="s">
        <v>22</v>
      </c>
      <c r="B16" s="311"/>
      <c r="C16" s="59"/>
      <c r="D16" s="85"/>
      <c r="E16" s="59"/>
      <c r="F16" s="86"/>
      <c r="G16" s="60"/>
      <c r="I16" s="6"/>
      <c r="J16" s="6"/>
      <c r="K16" s="6"/>
      <c r="L16" s="6"/>
      <c r="M16" s="6"/>
      <c r="N16" s="6"/>
      <c r="O16" s="6"/>
      <c r="P16" s="6"/>
      <c r="Q16" s="6"/>
    </row>
    <row r="17" spans="1:17" ht="16.5" customHeight="1" x14ac:dyDescent="0.35">
      <c r="A17" s="363" t="s">
        <v>89</v>
      </c>
      <c r="B17" s="364"/>
      <c r="C17" s="364"/>
      <c r="D17" s="364"/>
      <c r="E17" s="364"/>
      <c r="F17" s="365"/>
      <c r="G17" s="312" t="s">
        <v>27</v>
      </c>
      <c r="H17" s="169"/>
      <c r="I17" s="6"/>
      <c r="J17" s="6"/>
      <c r="K17" s="6"/>
      <c r="L17" s="6"/>
      <c r="M17" s="6"/>
      <c r="N17" s="6"/>
      <c r="O17" s="6"/>
      <c r="P17" s="6"/>
      <c r="Q17" s="6"/>
    </row>
    <row r="18" spans="1:17" ht="21" customHeight="1" x14ac:dyDescent="0.3">
      <c r="A18" s="380" t="s">
        <v>191</v>
      </c>
      <c r="B18" s="381"/>
      <c r="C18" s="381"/>
      <c r="D18" s="381"/>
      <c r="E18" s="381"/>
      <c r="F18" s="381"/>
      <c r="G18" s="382"/>
      <c r="H18" s="32"/>
      <c r="I18" s="32"/>
      <c r="J18" s="32"/>
      <c r="K18" s="32"/>
      <c r="L18" s="32"/>
      <c r="M18" s="32"/>
      <c r="N18" s="32"/>
      <c r="O18" s="32"/>
      <c r="P18" s="6"/>
      <c r="Q18" s="6"/>
    </row>
    <row r="19" spans="1:17" ht="22.5" customHeight="1" x14ac:dyDescent="0.35">
      <c r="A19" s="121" t="s">
        <v>40</v>
      </c>
      <c r="B19" s="58" t="s">
        <v>49</v>
      </c>
      <c r="C19" s="313" t="s">
        <v>27</v>
      </c>
      <c r="D19" s="55"/>
      <c r="E19" s="55"/>
      <c r="F19" s="57" t="s">
        <v>50</v>
      </c>
      <c r="G19" s="313" t="s">
        <v>27</v>
      </c>
      <c r="I19" s="6"/>
      <c r="J19" s="6"/>
      <c r="K19" s="6"/>
      <c r="L19" s="6"/>
      <c r="M19" s="6"/>
      <c r="N19" s="6"/>
      <c r="O19" s="6"/>
      <c r="P19" s="6"/>
      <c r="Q19" s="6"/>
    </row>
    <row r="20" spans="1:17" ht="22.5" customHeight="1" x14ac:dyDescent="0.35">
      <c r="A20" s="25"/>
      <c r="B20" s="58" t="s">
        <v>42</v>
      </c>
      <c r="C20" s="44" t="s">
        <v>41</v>
      </c>
      <c r="D20" s="44" t="s">
        <v>43</v>
      </c>
      <c r="E20" s="292" t="s">
        <v>44</v>
      </c>
      <c r="F20" s="56" t="s">
        <v>42</v>
      </c>
      <c r="G20" s="44" t="s">
        <v>41</v>
      </c>
      <c r="I20" s="6"/>
      <c r="J20" s="6"/>
      <c r="K20" s="6"/>
      <c r="L20" s="6"/>
      <c r="M20" s="6"/>
      <c r="N20" s="6"/>
      <c r="O20" s="6"/>
      <c r="P20" s="6"/>
      <c r="Q20" s="6"/>
    </row>
    <row r="21" spans="1:17" ht="22.5" customHeight="1" x14ac:dyDescent="0.35">
      <c r="A21" s="25"/>
      <c r="B21" s="300"/>
      <c r="C21" s="289"/>
      <c r="D21" s="314"/>
      <c r="E21" s="315"/>
      <c r="F21" s="316"/>
      <c r="G21" s="317"/>
      <c r="I21" s="6"/>
      <c r="J21" s="6"/>
      <c r="K21" s="6"/>
      <c r="L21" s="6"/>
      <c r="M21" s="6"/>
      <c r="N21" s="6"/>
      <c r="O21" s="6"/>
      <c r="P21" s="6"/>
      <c r="Q21" s="6"/>
    </row>
    <row r="22" spans="1:17" ht="22.5" customHeight="1" x14ac:dyDescent="0.35">
      <c r="A22" s="25"/>
      <c r="B22" s="302"/>
      <c r="C22" s="290"/>
      <c r="D22" s="318"/>
      <c r="E22" s="319"/>
      <c r="F22" s="320"/>
      <c r="G22" s="321"/>
      <c r="I22" s="6"/>
      <c r="J22" s="6"/>
      <c r="K22" s="6"/>
      <c r="L22" s="6"/>
      <c r="M22" s="6"/>
      <c r="N22" s="6"/>
      <c r="O22" s="6"/>
      <c r="P22" s="6"/>
      <c r="Q22" s="6"/>
    </row>
    <row r="23" spans="1:17" ht="22.5" customHeight="1" x14ac:dyDescent="0.35">
      <c r="A23" s="25"/>
      <c r="B23" s="302"/>
      <c r="C23" s="290"/>
      <c r="D23" s="318"/>
      <c r="E23" s="319"/>
      <c r="F23" s="320"/>
      <c r="G23" s="321"/>
      <c r="I23" s="6"/>
      <c r="J23" s="6"/>
      <c r="K23" s="6"/>
      <c r="L23" s="6"/>
      <c r="M23" s="6"/>
      <c r="N23" s="6"/>
      <c r="O23" s="6"/>
      <c r="P23" s="6"/>
      <c r="Q23" s="6"/>
    </row>
    <row r="24" spans="1:17" ht="22.5" customHeight="1" x14ac:dyDescent="0.35">
      <c r="A24" s="25"/>
      <c r="B24" s="322"/>
      <c r="C24" s="291"/>
      <c r="D24" s="323"/>
      <c r="E24" s="324"/>
      <c r="F24" s="325"/>
      <c r="G24" s="326"/>
      <c r="I24" s="6"/>
      <c r="J24" s="6"/>
      <c r="K24" s="6"/>
      <c r="L24" s="6"/>
      <c r="M24" s="6"/>
      <c r="N24" s="6"/>
      <c r="O24" s="6"/>
      <c r="P24" s="6"/>
      <c r="Q24" s="6"/>
    </row>
    <row r="25" spans="1:17" ht="3" customHeight="1" x14ac:dyDescent="0.35">
      <c r="A25" s="145"/>
      <c r="B25" s="146"/>
      <c r="C25" s="147"/>
      <c r="D25" s="148"/>
      <c r="E25" s="149"/>
      <c r="F25" s="150"/>
      <c r="G25" s="151"/>
      <c r="I25" s="6"/>
      <c r="J25" s="6"/>
      <c r="K25" s="6"/>
      <c r="L25" s="6"/>
      <c r="M25" s="6"/>
      <c r="N25" s="6"/>
      <c r="O25" s="6"/>
      <c r="P25" s="6"/>
      <c r="Q25" s="6"/>
    </row>
    <row r="26" spans="1:17" ht="36.75" customHeight="1" x14ac:dyDescent="0.35">
      <c r="A26" s="129" t="s">
        <v>105</v>
      </c>
      <c r="B26" s="327"/>
      <c r="C26" s="54" t="s">
        <v>104</v>
      </c>
      <c r="D26" s="328"/>
      <c r="E26" s="48"/>
      <c r="F26" s="47"/>
      <c r="G26" s="4"/>
      <c r="H26" s="158"/>
      <c r="I26" s="6"/>
      <c r="J26" s="6"/>
      <c r="K26" s="6"/>
      <c r="L26" s="6"/>
      <c r="M26" s="6"/>
      <c r="N26" s="6"/>
      <c r="O26" s="6"/>
      <c r="P26" s="6"/>
      <c r="Q26" s="6"/>
    </row>
    <row r="27" spans="1:17" ht="22.5" customHeight="1" x14ac:dyDescent="0.35">
      <c r="A27" s="42"/>
      <c r="B27" s="52"/>
      <c r="C27" s="53" t="s">
        <v>103</v>
      </c>
      <c r="D27" s="329"/>
      <c r="E27" s="49"/>
      <c r="F27" s="47"/>
      <c r="G27" s="4"/>
      <c r="H27" s="158"/>
      <c r="I27" s="6"/>
      <c r="J27" s="6"/>
      <c r="K27" s="6"/>
      <c r="L27" s="6"/>
      <c r="M27" s="6"/>
      <c r="N27" s="6"/>
      <c r="O27" s="6"/>
      <c r="P27" s="6"/>
      <c r="Q27" s="6"/>
    </row>
    <row r="28" spans="1:17" ht="22.5" customHeight="1" x14ac:dyDescent="0.35">
      <c r="A28" s="130" t="s">
        <v>48</v>
      </c>
      <c r="B28" s="128"/>
      <c r="C28" s="51"/>
      <c r="D28" s="64">
        <f>SUM(D21:D24)-D26+D27</f>
        <v>0</v>
      </c>
      <c r="E28" s="330">
        <f>SUM(E21:E24)</f>
        <v>0</v>
      </c>
      <c r="F28" s="46"/>
      <c r="G28" s="43"/>
      <c r="H28" s="158"/>
      <c r="I28" s="6"/>
      <c r="J28" s="6"/>
      <c r="K28" s="6"/>
      <c r="L28" s="6"/>
      <c r="M28" s="6"/>
      <c r="N28" s="6"/>
      <c r="O28" s="6"/>
      <c r="P28" s="6"/>
      <c r="Q28" s="6"/>
    </row>
    <row r="29" spans="1:17" ht="29.25" customHeight="1" x14ac:dyDescent="0.35">
      <c r="A29" s="376" t="s">
        <v>187</v>
      </c>
      <c r="B29" s="379"/>
      <c r="C29" s="379"/>
      <c r="D29" s="379"/>
      <c r="E29" s="379"/>
      <c r="F29" s="379"/>
      <c r="G29" s="378"/>
      <c r="H29" s="6"/>
      <c r="I29" s="6"/>
      <c r="J29" s="6"/>
      <c r="K29" s="6"/>
      <c r="L29" s="6"/>
      <c r="M29" s="6"/>
      <c r="N29" s="6"/>
      <c r="O29" s="6"/>
      <c r="P29" s="6"/>
      <c r="Q29" s="6"/>
    </row>
    <row r="30" spans="1:17" ht="37.5" customHeight="1" x14ac:dyDescent="0.35">
      <c r="A30" s="121" t="s">
        <v>149</v>
      </c>
      <c r="B30" s="286" t="s">
        <v>25</v>
      </c>
      <c r="C30" s="287" t="s">
        <v>45</v>
      </c>
      <c r="D30" s="287" t="s">
        <v>46</v>
      </c>
      <c r="E30" s="287" t="s">
        <v>146</v>
      </c>
      <c r="F30" s="287" t="s">
        <v>47</v>
      </c>
      <c r="G30" s="45" t="s">
        <v>179</v>
      </c>
      <c r="H30" s="158"/>
      <c r="I30" s="6"/>
      <c r="J30" s="6"/>
      <c r="K30" s="6"/>
      <c r="L30" s="6"/>
      <c r="M30" s="6"/>
      <c r="N30" s="6"/>
      <c r="O30" s="6"/>
      <c r="P30" s="6"/>
      <c r="Q30" s="6"/>
    </row>
    <row r="31" spans="1:17" ht="22.5" customHeight="1" x14ac:dyDescent="0.35">
      <c r="A31" s="284" t="s">
        <v>186</v>
      </c>
      <c r="B31" s="331" t="s">
        <v>27</v>
      </c>
      <c r="C31" s="332"/>
      <c r="D31" s="332"/>
      <c r="E31" s="332"/>
      <c r="F31" s="333"/>
      <c r="G31" s="288">
        <f>E31*F31</f>
        <v>0</v>
      </c>
      <c r="H31" s="158"/>
      <c r="I31" s="6"/>
      <c r="J31" s="6"/>
      <c r="K31" s="6"/>
      <c r="L31" s="6"/>
      <c r="M31" s="6"/>
      <c r="N31" s="6"/>
      <c r="O31" s="6"/>
      <c r="P31" s="6"/>
      <c r="Q31" s="6"/>
    </row>
    <row r="32" spans="1:17" ht="22.5" customHeight="1" x14ac:dyDescent="0.35">
      <c r="A32" s="285" t="s">
        <v>3</v>
      </c>
      <c r="B32" s="334" t="s">
        <v>27</v>
      </c>
      <c r="C32" s="335"/>
      <c r="D32" s="335"/>
      <c r="E32" s="335"/>
      <c r="F32" s="336"/>
      <c r="G32" s="222">
        <f>E32*F32</f>
        <v>0</v>
      </c>
      <c r="I32" s="6"/>
      <c r="J32" s="6"/>
      <c r="K32" s="6"/>
      <c r="L32" s="6"/>
      <c r="M32" s="6"/>
      <c r="N32" s="6"/>
      <c r="O32" s="6"/>
      <c r="P32" s="6"/>
      <c r="Q32" s="6"/>
    </row>
    <row r="33" spans="1:17" ht="29.25" customHeight="1" x14ac:dyDescent="0.35">
      <c r="A33" s="376" t="s">
        <v>188</v>
      </c>
      <c r="B33" s="377"/>
      <c r="C33" s="377"/>
      <c r="D33" s="377"/>
      <c r="E33" s="377"/>
      <c r="F33" s="377"/>
      <c r="G33" s="378"/>
      <c r="I33" s="6"/>
      <c r="J33" s="6"/>
      <c r="K33" s="6"/>
      <c r="L33" s="6"/>
      <c r="M33" s="6"/>
      <c r="N33" s="6"/>
      <c r="O33" s="6"/>
      <c r="P33" s="6"/>
      <c r="Q33" s="6"/>
    </row>
    <row r="34" spans="1:17" ht="22.5" customHeight="1" x14ac:dyDescent="0.35">
      <c r="A34" s="280"/>
      <c r="B34" s="337" t="s">
        <v>27</v>
      </c>
      <c r="C34" s="337"/>
      <c r="D34" s="337"/>
      <c r="E34" s="337"/>
      <c r="F34" s="337"/>
      <c r="G34" s="281">
        <f>E34*F34</f>
        <v>0</v>
      </c>
      <c r="I34" s="6"/>
      <c r="J34" s="6"/>
      <c r="K34" s="6"/>
      <c r="L34" s="6"/>
      <c r="M34" s="6"/>
      <c r="N34" s="6"/>
      <c r="O34" s="6"/>
      <c r="P34" s="6"/>
      <c r="Q34" s="6"/>
    </row>
    <row r="35" spans="1:17" ht="29.25" customHeight="1" x14ac:dyDescent="0.35">
      <c r="A35" s="376" t="s">
        <v>189</v>
      </c>
      <c r="B35" s="379"/>
      <c r="C35" s="379"/>
      <c r="D35" s="379"/>
      <c r="E35" s="379"/>
      <c r="F35" s="379"/>
      <c r="G35" s="378"/>
      <c r="H35" s="158"/>
      <c r="I35" s="6"/>
      <c r="J35" s="6"/>
      <c r="K35" s="6"/>
      <c r="L35" s="6"/>
      <c r="M35" s="6"/>
      <c r="N35" s="6"/>
      <c r="O35" s="6"/>
      <c r="P35" s="6"/>
      <c r="Q35" s="6"/>
    </row>
    <row r="36" spans="1:17" ht="24" customHeight="1" x14ac:dyDescent="0.35">
      <c r="A36" s="298" t="s">
        <v>182</v>
      </c>
      <c r="B36" s="338" t="s">
        <v>27</v>
      </c>
      <c r="C36" s="190" t="s">
        <v>160</v>
      </c>
      <c r="D36" s="338"/>
      <c r="E36" s="45" t="s">
        <v>148</v>
      </c>
      <c r="F36" s="370"/>
      <c r="G36" s="371"/>
      <c r="H36" s="158"/>
      <c r="I36" s="6"/>
      <c r="J36" s="6"/>
      <c r="K36" s="6"/>
      <c r="L36" s="6"/>
      <c r="M36" s="6"/>
      <c r="N36" s="6"/>
      <c r="O36" s="6"/>
      <c r="P36" s="6"/>
      <c r="Q36" s="6"/>
    </row>
    <row r="37" spans="1:17" ht="24" customHeight="1" x14ac:dyDescent="0.35">
      <c r="A37" s="156"/>
      <c r="B37" s="3"/>
      <c r="C37" s="38"/>
      <c r="D37" s="3"/>
      <c r="E37" s="32"/>
      <c r="F37" s="32"/>
      <c r="G37" s="32"/>
      <c r="H37" s="158"/>
      <c r="I37" s="6"/>
      <c r="J37" s="6"/>
      <c r="K37" s="6"/>
      <c r="L37" s="6"/>
      <c r="M37" s="6"/>
      <c r="N37" s="6"/>
      <c r="O37" s="6"/>
      <c r="P37" s="6"/>
      <c r="Q37" s="6"/>
    </row>
    <row r="38" spans="1:17" x14ac:dyDescent="0.35">
      <c r="A38" s="27"/>
      <c r="B38" s="6"/>
      <c r="C38" s="6"/>
      <c r="D38" s="6"/>
      <c r="E38" s="6"/>
      <c r="F38" s="6"/>
      <c r="G38" s="6"/>
      <c r="H38" s="6"/>
      <c r="I38" s="6"/>
      <c r="J38" s="6"/>
      <c r="K38" s="6"/>
      <c r="L38" s="6"/>
      <c r="M38" s="6"/>
      <c r="N38" s="6"/>
      <c r="O38" s="6"/>
      <c r="P38" s="6"/>
      <c r="Q38" s="6"/>
    </row>
    <row r="39" spans="1:17" ht="22.5" customHeight="1" x14ac:dyDescent="0.35">
      <c r="A39" s="121" t="s">
        <v>123</v>
      </c>
      <c r="B39" s="195" t="s">
        <v>25</v>
      </c>
      <c r="C39" s="193" t="s">
        <v>26</v>
      </c>
      <c r="D39" s="193" t="s">
        <v>33</v>
      </c>
      <c r="E39" s="193"/>
      <c r="F39" s="195"/>
      <c r="G39" s="194"/>
      <c r="I39" s="6"/>
      <c r="J39" s="6"/>
      <c r="K39" s="6"/>
      <c r="L39" s="6"/>
      <c r="M39" s="6"/>
      <c r="N39" s="6"/>
      <c r="O39" s="6"/>
      <c r="P39" s="6"/>
      <c r="Q39" s="6"/>
    </row>
    <row r="40" spans="1:17" ht="22.5" customHeight="1" x14ac:dyDescent="0.35">
      <c r="A40" s="62"/>
      <c r="B40" s="339" t="s">
        <v>27</v>
      </c>
      <c r="C40" s="289" t="s">
        <v>27</v>
      </c>
      <c r="D40" s="289" t="s">
        <v>27</v>
      </c>
      <c r="E40" s="6"/>
      <c r="F40" s="6"/>
      <c r="G40" s="7"/>
      <c r="H40" s="158"/>
      <c r="I40" s="6"/>
      <c r="J40" s="6"/>
      <c r="K40" s="6"/>
      <c r="L40" s="6"/>
      <c r="M40" s="6"/>
      <c r="N40" s="6"/>
      <c r="O40" s="6"/>
      <c r="P40" s="6"/>
      <c r="Q40" s="6"/>
    </row>
    <row r="41" spans="1:17" ht="22.5" customHeight="1" x14ac:dyDescent="0.35">
      <c r="A41" s="62"/>
      <c r="B41" s="194" t="s">
        <v>83</v>
      </c>
      <c r="C41" s="193" t="s">
        <v>45</v>
      </c>
      <c r="D41" s="193" t="s">
        <v>46</v>
      </c>
      <c r="E41" s="193" t="s">
        <v>146</v>
      </c>
      <c r="F41" s="193" t="s">
        <v>47</v>
      </c>
      <c r="G41" s="45" t="s">
        <v>147</v>
      </c>
      <c r="I41" s="6"/>
      <c r="J41" s="6"/>
      <c r="K41" s="6"/>
      <c r="L41" s="6"/>
      <c r="M41" s="6"/>
      <c r="N41" s="6"/>
      <c r="O41" s="6"/>
      <c r="P41" s="6"/>
      <c r="Q41" s="6"/>
    </row>
    <row r="42" spans="1:17" ht="22.5" customHeight="1" x14ac:dyDescent="0.35">
      <c r="A42" s="62"/>
      <c r="B42" s="331" t="s">
        <v>27</v>
      </c>
      <c r="C42" s="340"/>
      <c r="D42" s="301"/>
      <c r="E42" s="289"/>
      <c r="F42" s="301"/>
      <c r="G42" s="288">
        <f>E42*F42</f>
        <v>0</v>
      </c>
      <c r="H42" s="158"/>
      <c r="I42" s="6"/>
      <c r="J42" s="6"/>
      <c r="K42" s="6"/>
      <c r="L42" s="6"/>
      <c r="M42" s="6"/>
      <c r="N42" s="6"/>
      <c r="O42" s="6"/>
      <c r="P42" s="6"/>
      <c r="Q42" s="6"/>
    </row>
    <row r="43" spans="1:17" ht="22.5" customHeight="1" x14ac:dyDescent="0.35">
      <c r="A43" s="62"/>
      <c r="B43" s="198"/>
      <c r="C43" s="199"/>
      <c r="D43" s="301"/>
      <c r="E43" s="289"/>
      <c r="F43" s="301"/>
      <c r="G43" s="351">
        <f t="shared" ref="G43" si="0">E43*F43</f>
        <v>0</v>
      </c>
      <c r="I43" s="6"/>
      <c r="J43" s="6"/>
      <c r="K43" s="6"/>
      <c r="L43" s="6"/>
      <c r="M43" s="6"/>
      <c r="N43" s="6"/>
      <c r="O43" s="6"/>
      <c r="P43" s="6"/>
      <c r="Q43" s="6"/>
    </row>
    <row r="44" spans="1:17" ht="22.5" customHeight="1" x14ac:dyDescent="0.35">
      <c r="A44" s="62"/>
      <c r="B44" s="200"/>
      <c r="C44" s="201"/>
      <c r="D44" s="303"/>
      <c r="E44" s="290"/>
      <c r="F44" s="303"/>
      <c r="G44" s="352">
        <f>E44*F44</f>
        <v>0</v>
      </c>
      <c r="I44" s="6"/>
      <c r="J44" s="6"/>
      <c r="K44" s="6"/>
      <c r="L44" s="6"/>
      <c r="M44" s="6"/>
      <c r="N44" s="6"/>
      <c r="O44" s="6"/>
      <c r="P44" s="6"/>
      <c r="Q44" s="6"/>
    </row>
    <row r="45" spans="1:17" ht="22.5" customHeight="1" x14ac:dyDescent="0.35">
      <c r="A45" s="131" t="s">
        <v>48</v>
      </c>
      <c r="B45" s="124"/>
      <c r="C45" s="34"/>
      <c r="D45" s="34"/>
      <c r="E45" s="36"/>
      <c r="F45" s="37">
        <f>SUM(F42:F44)</f>
        <v>0</v>
      </c>
      <c r="G45" s="63">
        <f>SUM(G42:G44)</f>
        <v>0</v>
      </c>
      <c r="I45" s="6"/>
      <c r="J45" s="6"/>
      <c r="K45" s="6"/>
      <c r="L45" s="6"/>
      <c r="M45" s="6"/>
      <c r="N45" s="6"/>
      <c r="O45" s="6"/>
      <c r="P45" s="6"/>
      <c r="Q45" s="6"/>
    </row>
    <row r="46" spans="1:17" s="22" customFormat="1" x14ac:dyDescent="0.35">
      <c r="A46" s="354"/>
      <c r="B46" s="32"/>
      <c r="C46" s="32"/>
      <c r="D46" s="18"/>
      <c r="E46" s="18"/>
      <c r="F46" s="18"/>
      <c r="G46" s="355"/>
      <c r="H46" s="3"/>
      <c r="I46" s="38"/>
      <c r="J46" s="38"/>
      <c r="K46" s="32"/>
      <c r="L46" s="32"/>
      <c r="M46" s="18"/>
      <c r="N46" s="18"/>
      <c r="O46" s="18"/>
      <c r="P46" s="18"/>
      <c r="Q46" s="18"/>
    </row>
    <row r="47" spans="1:17" s="22" customFormat="1" ht="21.75" customHeight="1" x14ac:dyDescent="0.35">
      <c r="A47" s="121" t="s">
        <v>80</v>
      </c>
      <c r="B47" s="30"/>
      <c r="C47" s="31"/>
      <c r="D47" s="363" t="s">
        <v>112</v>
      </c>
      <c r="E47" s="365"/>
      <c r="F47" s="39"/>
      <c r="G47" s="58"/>
      <c r="I47" s="18"/>
      <c r="J47" s="18"/>
      <c r="K47" s="18"/>
      <c r="L47" s="18"/>
      <c r="M47" s="18"/>
      <c r="N47" s="18"/>
      <c r="O47" s="18"/>
      <c r="P47" s="18"/>
      <c r="Q47" s="18"/>
    </row>
    <row r="48" spans="1:17" s="22" customFormat="1" ht="22.5" customHeight="1" x14ac:dyDescent="0.35">
      <c r="A48" s="8"/>
      <c r="B48" s="58" t="s">
        <v>125</v>
      </c>
      <c r="C48" s="72" t="s">
        <v>82</v>
      </c>
      <c r="D48" s="45" t="s">
        <v>66</v>
      </c>
      <c r="E48" s="45" t="s">
        <v>67</v>
      </c>
      <c r="F48" s="44" t="s">
        <v>126</v>
      </c>
      <c r="G48" s="9"/>
      <c r="I48" s="18"/>
      <c r="J48" s="18"/>
      <c r="K48" s="18"/>
      <c r="L48" s="18"/>
      <c r="M48" s="18"/>
      <c r="N48" s="18"/>
      <c r="O48" s="18"/>
      <c r="P48" s="18"/>
      <c r="Q48" s="18"/>
    </row>
    <row r="49" spans="1:17" s="22" customFormat="1" ht="21.75" customHeight="1" x14ac:dyDescent="0.35">
      <c r="A49" s="132"/>
      <c r="B49" s="341"/>
      <c r="C49" s="342"/>
      <c r="D49" s="343"/>
      <c r="E49" s="343"/>
      <c r="F49" s="343"/>
      <c r="G49" s="33"/>
      <c r="H49" s="18"/>
      <c r="I49" s="18"/>
      <c r="J49" s="18"/>
      <c r="K49" s="18"/>
      <c r="L49" s="18"/>
      <c r="M49" s="18"/>
      <c r="N49" s="18"/>
      <c r="O49" s="18"/>
      <c r="P49" s="18"/>
      <c r="Q49" s="18"/>
    </row>
    <row r="50" spans="1:17" s="22" customFormat="1" x14ac:dyDescent="0.35">
      <c r="A50" s="354"/>
      <c r="B50" s="40"/>
      <c r="C50" s="71"/>
      <c r="D50" s="40"/>
      <c r="E50" s="40"/>
      <c r="F50" s="40"/>
      <c r="G50" s="356"/>
      <c r="H50" s="83"/>
      <c r="I50" s="83"/>
      <c r="J50" s="84"/>
      <c r="K50" s="84"/>
      <c r="L50" s="84"/>
      <c r="M50" s="84"/>
      <c r="N50" s="18"/>
      <c r="O50" s="18"/>
      <c r="P50" s="18"/>
      <c r="Q50" s="18"/>
    </row>
    <row r="51" spans="1:17" s="22" customFormat="1" ht="21" x14ac:dyDescent="0.35">
      <c r="A51" s="122" t="s">
        <v>124</v>
      </c>
      <c r="B51" s="9" t="s">
        <v>7</v>
      </c>
      <c r="C51" s="180" t="s">
        <v>8</v>
      </c>
      <c r="D51" s="372" t="s">
        <v>145</v>
      </c>
      <c r="E51" s="373"/>
      <c r="F51" s="88" t="s">
        <v>10</v>
      </c>
      <c r="G51" s="88" t="s">
        <v>11</v>
      </c>
      <c r="H51" s="83"/>
      <c r="I51" s="83"/>
      <c r="J51" s="84"/>
      <c r="K51" s="84"/>
      <c r="L51" s="84"/>
      <c r="M51" s="84"/>
      <c r="N51" s="18"/>
      <c r="O51" s="18"/>
      <c r="P51" s="18"/>
      <c r="Q51" s="18"/>
    </row>
    <row r="52" spans="1:17" s="22" customFormat="1" ht="22.5" customHeight="1" x14ac:dyDescent="0.35">
      <c r="A52" s="182"/>
      <c r="B52" s="344"/>
      <c r="C52" s="345"/>
      <c r="D52" s="374"/>
      <c r="E52" s="375"/>
      <c r="F52" s="345"/>
      <c r="G52" s="346"/>
      <c r="H52" s="83"/>
      <c r="I52" s="83"/>
      <c r="J52" s="84"/>
      <c r="K52" s="84"/>
      <c r="L52" s="84"/>
      <c r="M52" s="84"/>
      <c r="N52" s="18"/>
      <c r="O52" s="18"/>
      <c r="P52" s="18"/>
      <c r="Q52" s="18"/>
    </row>
    <row r="53" spans="1:17" s="22" customFormat="1" ht="23.25" customHeight="1" x14ac:dyDescent="0.35">
      <c r="A53" s="181"/>
      <c r="B53" s="183" t="s">
        <v>90</v>
      </c>
      <c r="C53" s="183" t="s">
        <v>84</v>
      </c>
      <c r="D53" s="183" t="s">
        <v>91</v>
      </c>
      <c r="E53" s="184" t="s">
        <v>156</v>
      </c>
      <c r="F53" s="183"/>
      <c r="G53" s="183"/>
      <c r="H53" s="18"/>
      <c r="I53" s="18"/>
      <c r="J53" s="18"/>
      <c r="K53" s="18"/>
      <c r="L53" s="18"/>
      <c r="M53" s="18"/>
      <c r="N53" s="18"/>
      <c r="O53" s="18"/>
      <c r="P53" s="18"/>
    </row>
    <row r="54" spans="1:17" s="22" customFormat="1" ht="21.75" customHeight="1" x14ac:dyDescent="0.35">
      <c r="A54" s="2"/>
      <c r="B54" s="347"/>
      <c r="C54" s="348"/>
      <c r="D54" s="349"/>
      <c r="E54" s="89">
        <f>VLOOKUP(B40,Data!H4:J13,3,FALSE)*8760*C54*G45/1000000</f>
        <v>0</v>
      </c>
      <c r="F54" s="202"/>
      <c r="G54" s="185"/>
      <c r="H54" s="18"/>
      <c r="I54" s="18"/>
      <c r="J54" s="18"/>
      <c r="K54" s="18"/>
      <c r="L54" s="18"/>
      <c r="M54" s="18"/>
      <c r="N54" s="18"/>
      <c r="O54" s="18"/>
      <c r="P54" s="18"/>
    </row>
    <row r="55" spans="1:17" s="18" customFormat="1" ht="34.5" customHeight="1" x14ac:dyDescent="0.35">
      <c r="A55" s="360" t="str">
        <f>IF(C3="Yes", "Because you have elected to export electricity to the grid refer to the Export to Grid Calculation tab for your incentive calculation.","------")</f>
        <v>------</v>
      </c>
      <c r="B55" s="361"/>
      <c r="C55" s="361"/>
      <c r="D55" s="361"/>
      <c r="E55" s="361"/>
      <c r="F55" s="361"/>
      <c r="G55" s="362"/>
    </row>
    <row r="56" spans="1:17" s="22" customFormat="1" ht="21" customHeight="1" x14ac:dyDescent="0.35">
      <c r="A56" s="121" t="s">
        <v>76</v>
      </c>
      <c r="B56" s="194" t="s">
        <v>57</v>
      </c>
      <c r="C56" s="45" t="s">
        <v>58</v>
      </c>
      <c r="D56" s="45" t="s">
        <v>77</v>
      </c>
      <c r="E56" s="193" t="s">
        <v>48</v>
      </c>
      <c r="F56" s="29"/>
      <c r="G56" s="31"/>
      <c r="H56" s="171"/>
      <c r="I56" s="18"/>
    </row>
    <row r="57" spans="1:17" s="22" customFormat="1" ht="21" customHeight="1" x14ac:dyDescent="0.35">
      <c r="A57" s="5" t="s">
        <v>113</v>
      </c>
      <c r="B57" s="68">
        <f>IF(C3="YES","------",VLOOKUP($B$40,Data!$H$4:$I$13,2,FALSE))</f>
        <v>0</v>
      </c>
      <c r="C57" s="66">
        <f>ROUND(B57/2,2)</f>
        <v>0</v>
      </c>
      <c r="D57" s="66">
        <f>ROUND(C57/2,2)</f>
        <v>0</v>
      </c>
      <c r="E57" s="73"/>
      <c r="F57" s="76"/>
      <c r="G57" s="77"/>
      <c r="I57" s="18"/>
    </row>
    <row r="58" spans="1:17" s="22" customFormat="1" ht="21" customHeight="1" x14ac:dyDescent="0.35">
      <c r="A58" s="10" t="s">
        <v>115</v>
      </c>
      <c r="B58" s="69">
        <f>IF(B40="Advanced Energy Storage"=TRUE,IF(G32+G45&lt;1000,G45,IF(1000-G32&lt;0,0,1000-G32)),IF(G31+G45&lt;1000,G45,IF(1000-G31&lt;0,0,1000-G31)))</f>
        <v>0</v>
      </c>
      <c r="C58" s="65">
        <f>IF(B40="Advanced Energy Storage"=TRUE, IF(G45-B58+C59&lt;1000,G45-B58,IF(G45-B58+C59&gt;1000, 1000-C59, IF(G45-B58&lt;1000,G45-B58,1000))), IF(G45-B58+C59&lt;1000,G45-B58,IF(G45-B58+C59&gt;1000, 1000-C59, IF(G45-B58&lt;1000,G45-B58,1000))))</f>
        <v>0</v>
      </c>
      <c r="D58" s="65">
        <f>IF(B40="Advanced Energy Storage"=TRUE, IF(G45-C58-B58+D59&lt;1000,G45-C58-B58,IF(G45-C58-B58+D59&gt;1000, 1000-D59, IF(G45-C58-B58&lt;1000,G45-C58-B58,1000))),  IF(G45-C58-B58+D59&lt;1000,G45-C58-B58,IF(G45-C58-B58+D59&gt;1000, 1000-D59, IF(G45-C58-B58&lt;1000,G45-C58-B58,1000))))</f>
        <v>0</v>
      </c>
      <c r="E58" s="74">
        <f>SUM(B58:D58)</f>
        <v>0</v>
      </c>
      <c r="F58" s="78"/>
      <c r="G58" s="79"/>
      <c r="H58" s="171"/>
      <c r="I58" s="18"/>
    </row>
    <row r="59" spans="1:17" s="22" customFormat="1" ht="22.5" customHeight="1" x14ac:dyDescent="0.35">
      <c r="A59" s="10" t="s">
        <v>116</v>
      </c>
      <c r="B59" s="69">
        <f>IF($B$40="Advanced Energy Storage"=TRUE,IF(G32&gt;1000,1000,G32),IF(G31&gt;1000,1000,G31))</f>
        <v>0</v>
      </c>
      <c r="C59" s="69">
        <f>IF($B$40="Advanced Energy Storage"=TRUE,IF(G32&gt;2000,1000,G32-B59),IF(G31&gt;2000,1000,G31-B59))</f>
        <v>0</v>
      </c>
      <c r="D59" s="65">
        <f>IF($B$40="Advanced Energy Storage"=TRUE,IF(G32-B59-C59&gt;1000,1000,G32-B59-C59),IF(G31-B59-C59&gt;1000,1000,G31-B59-C59))</f>
        <v>0</v>
      </c>
      <c r="E59" s="74">
        <f>SUM(B59:D59)</f>
        <v>0</v>
      </c>
      <c r="F59" s="78"/>
      <c r="G59" s="79"/>
      <c r="H59" s="171"/>
      <c r="I59" s="18"/>
    </row>
    <row r="60" spans="1:17" s="22" customFormat="1" ht="22.5" customHeight="1" x14ac:dyDescent="0.35">
      <c r="A60" s="10" t="s">
        <v>117</v>
      </c>
      <c r="B60" s="70">
        <f>B58+B59</f>
        <v>0</v>
      </c>
      <c r="C60" s="67">
        <f t="shared" ref="C60" si="1">C58+C59</f>
        <v>0</v>
      </c>
      <c r="D60" s="67">
        <f t="shared" ref="D60" si="2">D58+D59</f>
        <v>0</v>
      </c>
      <c r="E60" s="75">
        <f>SUM(B60:D60)</f>
        <v>0</v>
      </c>
      <c r="F60" s="80"/>
      <c r="G60" s="81"/>
      <c r="H60" s="171"/>
    </row>
    <row r="61" spans="1:17" s="22" customFormat="1" ht="3" customHeight="1" x14ac:dyDescent="0.35">
      <c r="A61" s="140"/>
      <c r="B61" s="141"/>
      <c r="C61" s="142"/>
      <c r="D61" s="142"/>
      <c r="E61" s="142"/>
      <c r="F61" s="143"/>
      <c r="G61" s="144"/>
    </row>
    <row r="62" spans="1:17" s="22" customFormat="1" ht="21" customHeight="1" x14ac:dyDescent="0.35">
      <c r="A62" s="11" t="s">
        <v>73</v>
      </c>
      <c r="B62" s="68">
        <f>1000*($B$57*$B$58)</f>
        <v>0</v>
      </c>
      <c r="C62" s="66">
        <f>1000*($C$57*$C$58)</f>
        <v>0</v>
      </c>
      <c r="D62" s="66">
        <f>1000*($D$57*$D$58)</f>
        <v>0</v>
      </c>
      <c r="E62" s="111">
        <f>SUM($B$62,$C$62,$D$62)</f>
        <v>0</v>
      </c>
      <c r="F62" s="113"/>
      <c r="G62" s="114"/>
    </row>
    <row r="63" spans="1:17" s="22" customFormat="1" ht="21" customHeight="1" x14ac:dyDescent="0.35">
      <c r="A63" s="11" t="s">
        <v>74</v>
      </c>
      <c r="B63" s="107" t="str">
        <f>IF(B42="YES",1.2*1000*($B$57*$B$58)-B62,"0")</f>
        <v>0</v>
      </c>
      <c r="C63" s="96" t="str">
        <f>IF(B42="YES",1.2*1000*($C$57*$C$58)-C62,"0")</f>
        <v>0</v>
      </c>
      <c r="D63" s="96" t="str">
        <f>IF(B42="YES",1.2*1000*($D$57*$D$58)-D62,"0")</f>
        <v>0</v>
      </c>
      <c r="E63" s="110" t="str">
        <f>IF($B$42="YES",1.2*SUM($B$62,$C$62,$D$62)-E62,"0")</f>
        <v>0</v>
      </c>
      <c r="F63" s="115"/>
      <c r="G63" s="82"/>
    </row>
    <row r="64" spans="1:17" s="22" customFormat="1" ht="21" customHeight="1" x14ac:dyDescent="0.35">
      <c r="A64" s="11" t="s">
        <v>155</v>
      </c>
      <c r="B64" s="107"/>
      <c r="C64" s="96"/>
      <c r="D64" s="96"/>
      <c r="E64" s="196">
        <f>G77</f>
        <v>0</v>
      </c>
      <c r="F64" s="385"/>
      <c r="G64" s="386"/>
    </row>
    <row r="65" spans="1:18" s="22" customFormat="1" ht="21" customHeight="1" x14ac:dyDescent="0.35">
      <c r="A65" s="11" t="s">
        <v>75</v>
      </c>
      <c r="B65" s="108"/>
      <c r="C65" s="98"/>
      <c r="D65" s="98"/>
      <c r="E65" s="112">
        <f>IF(E62+E63+E64&lt;0,0,E62+E63+E64)</f>
        <v>0</v>
      </c>
      <c r="F65" s="116"/>
      <c r="G65" s="117"/>
    </row>
    <row r="66" spans="1:18" s="22" customFormat="1" ht="21" customHeight="1" x14ac:dyDescent="0.35">
      <c r="A66" s="121" t="s">
        <v>63</v>
      </c>
      <c r="B66" s="45" t="s">
        <v>57</v>
      </c>
      <c r="C66" s="45" t="s">
        <v>58</v>
      </c>
      <c r="D66" s="45" t="s">
        <v>77</v>
      </c>
      <c r="E66" s="45" t="s">
        <v>48</v>
      </c>
      <c r="F66" s="30"/>
      <c r="G66" s="31"/>
    </row>
    <row r="67" spans="1:18" s="22" customFormat="1" ht="21" customHeight="1" x14ac:dyDescent="0.35">
      <c r="A67" s="5" t="s">
        <v>113</v>
      </c>
      <c r="B67" s="68">
        <f>IF(C3="YES", 0, IF(OR($C$40="Landfill Gas", C40="Digester Gas", C40="Gas derived from biomass"),Data!$M$4,0))</f>
        <v>0</v>
      </c>
      <c r="C67" s="66">
        <f>ROUND(B67/2,2)</f>
        <v>0</v>
      </c>
      <c r="D67" s="66">
        <f>ROUND(C67/2,2)</f>
        <v>0</v>
      </c>
      <c r="E67" s="104"/>
      <c r="F67" s="97"/>
      <c r="G67" s="77"/>
    </row>
    <row r="68" spans="1:18" ht="21" customHeight="1" x14ac:dyDescent="0.35">
      <c r="A68" s="10" t="s">
        <v>114</v>
      </c>
      <c r="B68" s="70">
        <f>IF(AND(NOT(B40="Wind Turbine"),NOT(B40="Advanced Energy Storage"),NOT(B40="Pressure Reduction Turbine"),NOT(B40="Waste Heat to Power"),OR($C$40="Landfill Gas", C40="Digester Gas", C40="Gas derived from biomass")),B58,0)</f>
        <v>0</v>
      </c>
      <c r="C68" s="67">
        <f>IF(AND(NOT(B40="Wind Turbine"),NOT(B40="Advanced Energy Storage"),NOT(B40="Pressure Reduction Turbine"),NOT(B40="Waste Heat to Power"),OR($C$40="Landfill Gas", C40="Digester Gas", C40="Gas derived from biomass")),C58,0)</f>
        <v>0</v>
      </c>
      <c r="D68" s="67">
        <f>IF(AND(NOT(B40="Wind Turbine"),NOT(B40="Advanced Energy Storage"),NOT(B40="Pressure Reduction Turbine"),NOT(B40="Waste Heat to Power"),OR($C$40="Landfill Gas", C40="Digester Gas", C40="Gas derived from biomass")),D58,0)</f>
        <v>0</v>
      </c>
      <c r="E68" s="105">
        <f>SUM(B68:D68)</f>
        <v>0</v>
      </c>
      <c r="F68" s="97"/>
      <c r="G68" s="77"/>
    </row>
    <row r="69" spans="1:18" ht="3" customHeight="1" x14ac:dyDescent="0.35">
      <c r="A69" s="137"/>
      <c r="B69" s="138"/>
      <c r="C69" s="138"/>
      <c r="D69" s="138"/>
      <c r="E69" s="138"/>
      <c r="F69" s="138"/>
      <c r="G69" s="139"/>
      <c r="I69" s="6"/>
      <c r="J69" s="6"/>
      <c r="K69" s="6"/>
      <c r="L69" s="6"/>
      <c r="M69" s="6"/>
      <c r="N69" s="6"/>
      <c r="O69" s="6"/>
      <c r="P69" s="6"/>
      <c r="Q69" s="6"/>
      <c r="R69" s="6"/>
    </row>
    <row r="70" spans="1:18" ht="21" customHeight="1" x14ac:dyDescent="0.35">
      <c r="A70" s="11" t="s">
        <v>73</v>
      </c>
      <c r="B70" s="68">
        <f>1000*(B67*B68)</f>
        <v>0</v>
      </c>
      <c r="C70" s="66">
        <f>1000*(C67*C68)</f>
        <v>0</v>
      </c>
      <c r="D70" s="66">
        <f>1000*(D67*D68)</f>
        <v>0</v>
      </c>
      <c r="E70" s="102">
        <f>SUM(B70:D70)</f>
        <v>0</v>
      </c>
      <c r="F70" s="95"/>
      <c r="G70" s="82"/>
      <c r="I70" s="6"/>
      <c r="J70" s="6"/>
      <c r="K70" s="6"/>
      <c r="L70" s="6"/>
      <c r="M70" s="6"/>
      <c r="N70" s="6"/>
      <c r="O70" s="6"/>
      <c r="P70" s="6"/>
      <c r="Q70" s="6"/>
      <c r="R70" s="6"/>
    </row>
    <row r="71" spans="1:18" ht="21" customHeight="1" x14ac:dyDescent="0.35">
      <c r="A71" s="11" t="s">
        <v>131</v>
      </c>
      <c r="B71" s="107"/>
      <c r="C71" s="96"/>
      <c r="D71" s="96"/>
      <c r="E71" s="197">
        <f>G78</f>
        <v>0</v>
      </c>
      <c r="F71" s="387"/>
      <c r="G71" s="388"/>
      <c r="I71" s="6"/>
      <c r="J71" s="6"/>
      <c r="K71" s="6"/>
      <c r="L71" s="6"/>
      <c r="M71" s="6"/>
      <c r="N71" s="6"/>
      <c r="O71" s="6"/>
      <c r="P71" s="6"/>
      <c r="Q71" s="6"/>
      <c r="R71" s="6"/>
    </row>
    <row r="72" spans="1:18" ht="21" customHeight="1" x14ac:dyDescent="0.35">
      <c r="A72" s="11" t="s">
        <v>98</v>
      </c>
      <c r="B72" s="108"/>
      <c r="C72" s="98"/>
      <c r="D72" s="98"/>
      <c r="E72" s="103">
        <f>E70+E71</f>
        <v>0</v>
      </c>
      <c r="F72" s="99"/>
      <c r="G72" s="100"/>
      <c r="I72" s="6"/>
      <c r="J72" s="6"/>
      <c r="K72" s="6"/>
      <c r="L72" s="6"/>
      <c r="M72" s="6"/>
      <c r="N72" s="6"/>
      <c r="O72" s="6"/>
      <c r="P72" s="6"/>
      <c r="Q72" s="6"/>
      <c r="R72" s="6"/>
    </row>
    <row r="73" spans="1:18" ht="3" customHeight="1" x14ac:dyDescent="0.35">
      <c r="A73" s="134"/>
      <c r="B73" s="135"/>
      <c r="C73" s="135"/>
      <c r="D73" s="135"/>
      <c r="E73" s="135"/>
      <c r="F73" s="135"/>
      <c r="G73" s="136"/>
      <c r="I73" s="6"/>
      <c r="J73" s="6"/>
      <c r="K73" s="6"/>
      <c r="L73" s="6"/>
      <c r="M73" s="6"/>
      <c r="N73" s="6"/>
      <c r="O73" s="6"/>
      <c r="P73" s="6"/>
      <c r="Q73" s="6"/>
      <c r="R73" s="6"/>
    </row>
    <row r="74" spans="1:18" ht="21" customHeight="1" x14ac:dyDescent="0.35">
      <c r="A74" s="11" t="s">
        <v>78</v>
      </c>
      <c r="B74" s="109"/>
      <c r="C74" s="101"/>
      <c r="D74" s="101"/>
      <c r="E74" s="106">
        <f>IF(E65&lt;=0,E72,E72+E65)</f>
        <v>0</v>
      </c>
      <c r="F74" s="95"/>
      <c r="G74" s="82"/>
      <c r="I74" s="6"/>
      <c r="J74" s="6"/>
      <c r="K74" s="6"/>
      <c r="L74" s="6"/>
      <c r="M74" s="6"/>
      <c r="N74" s="6"/>
      <c r="O74" s="6"/>
      <c r="P74" s="6"/>
      <c r="Q74" s="6"/>
      <c r="R74" s="6"/>
    </row>
    <row r="75" spans="1:18" ht="21" customHeight="1" x14ac:dyDescent="0.35">
      <c r="A75" s="123" t="s">
        <v>129</v>
      </c>
      <c r="B75" s="395"/>
      <c r="C75" s="396"/>
      <c r="D75" s="396"/>
      <c r="E75" s="396"/>
      <c r="F75" s="396"/>
      <c r="G75" s="397"/>
      <c r="H75" s="158"/>
      <c r="I75" s="6"/>
      <c r="J75" s="6"/>
      <c r="K75" s="6"/>
      <c r="L75" s="6"/>
      <c r="M75" s="6"/>
      <c r="N75" s="6"/>
      <c r="O75" s="6"/>
      <c r="P75" s="6"/>
      <c r="Q75" s="6"/>
      <c r="R75" s="6"/>
    </row>
    <row r="76" spans="1:18" ht="11.25" hidden="1" x14ac:dyDescent="0.25">
      <c r="A76" s="186"/>
      <c r="B76" s="187"/>
      <c r="C76" s="12" t="s">
        <v>92</v>
      </c>
      <c r="D76" s="13" t="s">
        <v>93</v>
      </c>
      <c r="E76" s="12" t="s">
        <v>97</v>
      </c>
      <c r="F76" s="13" t="s">
        <v>95</v>
      </c>
      <c r="G76" s="12" t="s">
        <v>70</v>
      </c>
      <c r="I76" s="6"/>
      <c r="J76" s="6"/>
      <c r="K76" s="6"/>
      <c r="L76" s="6"/>
      <c r="M76" s="6"/>
      <c r="N76" s="6"/>
      <c r="O76" s="6"/>
      <c r="P76" s="6"/>
      <c r="Q76" s="6"/>
      <c r="R76" s="6"/>
    </row>
    <row r="77" spans="1:18" ht="33.75" hidden="1" customHeight="1" x14ac:dyDescent="0.25">
      <c r="A77" s="186" t="s">
        <v>96</v>
      </c>
      <c r="B77" s="187"/>
      <c r="C77" s="14">
        <f>E62+E63</f>
        <v>0</v>
      </c>
      <c r="D77" s="14"/>
      <c r="E77" s="15">
        <f>D49+(0.5*E49)</f>
        <v>0</v>
      </c>
      <c r="F77" s="15"/>
      <c r="G77" s="16">
        <f>-E77</f>
        <v>0</v>
      </c>
      <c r="H77" s="171"/>
      <c r="I77" s="6"/>
      <c r="J77" s="6"/>
      <c r="K77" s="6"/>
      <c r="L77" s="6"/>
      <c r="M77" s="6"/>
      <c r="N77" s="6"/>
      <c r="O77" s="6"/>
      <c r="P77" s="6"/>
      <c r="Q77" s="6"/>
      <c r="R77" s="6"/>
    </row>
    <row r="78" spans="1:18" ht="33.75" hidden="1" customHeight="1" x14ac:dyDescent="0.25">
      <c r="A78" s="186" t="s">
        <v>94</v>
      </c>
      <c r="B78" s="187"/>
      <c r="C78" s="12"/>
      <c r="D78" s="14">
        <f>E70</f>
        <v>0</v>
      </c>
      <c r="E78" s="12"/>
      <c r="F78" s="15">
        <f>IF(D40="Directed", (D54-B54)*10*E54,0)</f>
        <v>0</v>
      </c>
      <c r="G78" s="16">
        <f>IF(OR(D40="On-site",D40="------"),0,IF(D78&lt;=F78,0,F78-D78))</f>
        <v>0</v>
      </c>
      <c r="H78" s="171"/>
      <c r="I78" s="6"/>
      <c r="J78" s="6"/>
      <c r="K78" s="6"/>
      <c r="L78" s="6"/>
      <c r="M78" s="6"/>
      <c r="N78" s="6"/>
      <c r="O78" s="6"/>
      <c r="P78" s="6"/>
      <c r="Q78" s="6"/>
      <c r="R78" s="6"/>
    </row>
    <row r="79" spans="1:18" ht="33.75" hidden="1" customHeight="1" x14ac:dyDescent="0.25">
      <c r="A79" s="186" t="s">
        <v>157</v>
      </c>
      <c r="B79" s="188"/>
      <c r="C79" s="16">
        <f>IF(C77+G77&lt;0,0,C77+G77)</f>
        <v>0</v>
      </c>
      <c r="D79" s="13"/>
      <c r="E79" s="13"/>
      <c r="F79" s="16">
        <f>(1-0.4-C49)*B49</f>
        <v>0</v>
      </c>
      <c r="G79" s="16">
        <f>IF(C79&lt;=F79,0,F79-C79)</f>
        <v>0</v>
      </c>
      <c r="I79" s="6"/>
      <c r="J79" s="6"/>
      <c r="K79" s="6"/>
      <c r="L79" s="6"/>
      <c r="M79" s="6"/>
      <c r="N79" s="6"/>
      <c r="O79" s="6"/>
      <c r="P79" s="6"/>
      <c r="Q79" s="6"/>
      <c r="R79" s="6"/>
    </row>
    <row r="80" spans="1:18" ht="33.75" hidden="1" customHeight="1" x14ac:dyDescent="0.25">
      <c r="A80" s="186" t="s">
        <v>71</v>
      </c>
      <c r="B80" s="188"/>
      <c r="C80" s="16">
        <f>C79+G79</f>
        <v>0</v>
      </c>
      <c r="D80" s="16">
        <f>E72</f>
        <v>0</v>
      </c>
      <c r="E80" s="13"/>
      <c r="F80" s="16">
        <v>5000000</v>
      </c>
      <c r="G80" s="16">
        <f>IF((C80+D80)&lt;=F80,0,F80-(C80+D80))</f>
        <v>0</v>
      </c>
      <c r="I80" s="6"/>
      <c r="J80" s="6"/>
      <c r="K80" s="6"/>
      <c r="L80" s="6"/>
      <c r="M80" s="6"/>
      <c r="N80" s="6"/>
      <c r="O80" s="6"/>
      <c r="P80" s="6"/>
      <c r="Q80" s="6"/>
      <c r="R80" s="6"/>
    </row>
    <row r="81" spans="1:18" ht="33.75" hidden="1" customHeight="1" x14ac:dyDescent="0.25">
      <c r="A81" s="186" t="s">
        <v>72</v>
      </c>
      <c r="B81" s="188"/>
      <c r="C81" s="16">
        <f>C80+G80</f>
        <v>0</v>
      </c>
      <c r="D81" s="16">
        <f>D80</f>
        <v>0</v>
      </c>
      <c r="E81" s="92">
        <f>D49+0.5*E49</f>
        <v>0</v>
      </c>
      <c r="F81" s="16">
        <f>B49</f>
        <v>0</v>
      </c>
      <c r="G81" s="16">
        <f>IF((C81+D81+E81)&lt;=F81,0,F81-(C81+D81+E81))</f>
        <v>0</v>
      </c>
      <c r="I81" s="6"/>
      <c r="J81" s="6"/>
      <c r="K81" s="6"/>
      <c r="L81" s="6"/>
      <c r="M81" s="6"/>
      <c r="N81" s="6"/>
      <c r="O81" s="6"/>
      <c r="P81" s="6"/>
      <c r="Q81" s="6"/>
      <c r="R81" s="6"/>
    </row>
    <row r="82" spans="1:18" ht="21" customHeight="1" x14ac:dyDescent="0.35">
      <c r="A82" s="400" t="s">
        <v>99</v>
      </c>
      <c r="B82" s="401"/>
      <c r="C82" s="172"/>
      <c r="D82" s="173"/>
      <c r="E82" s="174">
        <f>SUM(G79:G81)</f>
        <v>0</v>
      </c>
      <c r="F82" s="173"/>
      <c r="G82" s="175"/>
      <c r="I82" s="6"/>
      <c r="J82" s="6"/>
      <c r="K82" s="6"/>
      <c r="L82" s="6"/>
      <c r="M82" s="6"/>
      <c r="N82" s="6"/>
      <c r="O82" s="6"/>
      <c r="P82" s="6"/>
      <c r="Q82" s="6"/>
      <c r="R82" s="6"/>
    </row>
    <row r="83" spans="1:18" ht="31.5" customHeight="1" x14ac:dyDescent="0.35">
      <c r="A83" s="404" t="s">
        <v>150</v>
      </c>
      <c r="B83" s="405"/>
      <c r="C83" s="405"/>
      <c r="D83" s="405"/>
      <c r="E83" s="405"/>
      <c r="F83" s="405"/>
      <c r="G83" s="406"/>
      <c r="I83" s="6"/>
      <c r="J83" s="6"/>
      <c r="K83" s="6"/>
      <c r="L83" s="6"/>
      <c r="M83" s="6"/>
      <c r="N83" s="6"/>
      <c r="O83" s="6"/>
      <c r="P83" s="6"/>
      <c r="Q83" s="6"/>
      <c r="R83" s="6"/>
    </row>
    <row r="84" spans="1:18" ht="37.5" customHeight="1" x14ac:dyDescent="0.35">
      <c r="A84" s="398" t="s">
        <v>100</v>
      </c>
      <c r="B84" s="399"/>
      <c r="C84" s="176"/>
      <c r="D84" s="176"/>
      <c r="E84" s="177">
        <f>IF(E74&lt;=0,0,IF(E74+E82&lt;0,0,E74+E82))</f>
        <v>0</v>
      </c>
      <c r="F84" s="178"/>
      <c r="G84" s="179"/>
      <c r="I84" s="18"/>
      <c r="J84" s="18"/>
      <c r="K84" s="18"/>
      <c r="L84" s="6"/>
      <c r="M84" s="6"/>
      <c r="N84" s="6"/>
      <c r="O84" s="6"/>
      <c r="P84" s="6"/>
      <c r="Q84" s="6"/>
      <c r="R84" s="6"/>
    </row>
    <row r="85" spans="1:18" x14ac:dyDescent="0.35">
      <c r="A85" s="27"/>
      <c r="B85" s="6"/>
      <c r="C85" s="6"/>
      <c r="D85" s="6"/>
      <c r="E85" s="6"/>
      <c r="F85" s="6"/>
      <c r="G85" s="6"/>
      <c r="H85" s="6"/>
      <c r="I85" s="18"/>
      <c r="J85" s="18"/>
      <c r="K85" s="18"/>
      <c r="L85" s="6"/>
      <c r="M85" s="6"/>
      <c r="N85" s="6"/>
      <c r="O85" s="6"/>
      <c r="P85" s="6"/>
      <c r="Q85" s="6"/>
      <c r="R85" s="6"/>
    </row>
    <row r="86" spans="1:18" x14ac:dyDescent="0.35">
      <c r="A86" s="27"/>
      <c r="B86" s="6"/>
      <c r="C86" s="6"/>
      <c r="D86" s="6"/>
      <c r="E86" s="6"/>
      <c r="F86" s="6"/>
      <c r="G86" s="6"/>
      <c r="H86" s="6"/>
      <c r="I86" s="18"/>
      <c r="J86" s="18"/>
      <c r="K86" s="18"/>
      <c r="L86" s="6"/>
      <c r="M86" s="6"/>
      <c r="N86" s="6"/>
      <c r="O86" s="6"/>
      <c r="P86" s="6"/>
      <c r="Q86" s="6"/>
      <c r="R86" s="6"/>
    </row>
    <row r="87" spans="1:18" x14ac:dyDescent="0.35">
      <c r="A87" s="6"/>
      <c r="H87" s="91"/>
      <c r="I87" s="21"/>
      <c r="J87" s="18"/>
      <c r="K87" s="6"/>
      <c r="L87" s="6"/>
      <c r="M87" s="6"/>
      <c r="N87" s="6"/>
      <c r="O87" s="6"/>
      <c r="P87" s="6"/>
      <c r="Q87" s="6"/>
      <c r="R87" s="6"/>
    </row>
    <row r="88" spans="1:18" x14ac:dyDescent="0.35">
      <c r="A88" s="6"/>
      <c r="H88" s="91"/>
      <c r="I88" s="21"/>
      <c r="J88" s="18"/>
      <c r="K88" s="6"/>
      <c r="L88" s="6"/>
      <c r="M88" s="6"/>
      <c r="N88" s="6"/>
      <c r="O88" s="6"/>
      <c r="P88" s="6"/>
      <c r="Q88" s="6"/>
      <c r="R88" s="6"/>
    </row>
    <row r="89" spans="1:18" x14ac:dyDescent="0.35">
      <c r="A89" s="27"/>
      <c r="B89" s="6"/>
      <c r="C89" s="6"/>
      <c r="D89" s="18"/>
      <c r="E89" s="6"/>
      <c r="F89" s="6"/>
      <c r="G89" s="6"/>
      <c r="I89" s="18"/>
      <c r="J89" s="18"/>
      <c r="K89" s="18"/>
      <c r="L89" s="6"/>
      <c r="M89" s="6"/>
      <c r="N89" s="6"/>
      <c r="O89" s="6"/>
      <c r="P89" s="6"/>
      <c r="Q89" s="6"/>
      <c r="R89" s="6"/>
    </row>
    <row r="90" spans="1:18" ht="22.5" customHeight="1" x14ac:dyDescent="0.35">
      <c r="A90" s="19"/>
      <c r="B90" s="19"/>
      <c r="C90" s="366" t="s">
        <v>81</v>
      </c>
      <c r="D90" s="367"/>
      <c r="E90" s="88" t="s">
        <v>61</v>
      </c>
      <c r="F90" s="83"/>
      <c r="G90" s="83"/>
      <c r="I90" s="6"/>
      <c r="J90" s="6"/>
      <c r="K90" s="6"/>
      <c r="L90" s="6"/>
      <c r="M90" s="6"/>
      <c r="N90" s="6"/>
      <c r="O90" s="6"/>
      <c r="P90" s="6"/>
      <c r="Q90" s="6"/>
      <c r="R90" s="6"/>
    </row>
    <row r="91" spans="1:18" ht="22.5" hidden="1" customHeight="1" x14ac:dyDescent="0.25">
      <c r="A91" s="120"/>
      <c r="B91" s="18"/>
      <c r="C91" s="41" t="s">
        <v>59</v>
      </c>
      <c r="D91" s="87"/>
      <c r="E91" s="35">
        <f>VLOOKUP($B$40,Data!$H$4:$J$13,3,FALSE)</f>
        <v>0</v>
      </c>
      <c r="F91" s="18"/>
      <c r="G91" s="18"/>
      <c r="I91" s="6"/>
      <c r="J91" s="6"/>
      <c r="K91" s="6"/>
      <c r="L91" s="6"/>
      <c r="M91" s="6"/>
      <c r="N91" s="6"/>
      <c r="O91" s="6"/>
      <c r="P91" s="6"/>
      <c r="Q91" s="6"/>
      <c r="R91" s="6"/>
    </row>
    <row r="92" spans="1:18" ht="22.5" customHeight="1" x14ac:dyDescent="0.35">
      <c r="A92" s="120"/>
      <c r="B92" s="18"/>
      <c r="C92" s="368" t="s">
        <v>183</v>
      </c>
      <c r="D92" s="369"/>
      <c r="E92" s="89">
        <f>$E$58*8760*$E$91</f>
        <v>0</v>
      </c>
      <c r="F92" s="189"/>
      <c r="G92" s="18"/>
      <c r="I92" s="6"/>
      <c r="J92" s="6"/>
      <c r="K92" s="6"/>
      <c r="L92" s="6"/>
      <c r="M92" s="6"/>
      <c r="N92" s="6"/>
      <c r="O92" s="6"/>
      <c r="P92" s="6"/>
      <c r="Q92" s="6"/>
      <c r="R92" s="6"/>
    </row>
    <row r="93" spans="1:18" ht="22.5" customHeight="1" x14ac:dyDescent="0.35">
      <c r="A93" s="120"/>
      <c r="B93" s="18"/>
      <c r="C93" s="366" t="s">
        <v>127</v>
      </c>
      <c r="D93" s="367"/>
      <c r="E93" s="90">
        <f>IF(G45&lt;30,0,E84)</f>
        <v>0</v>
      </c>
      <c r="F93" s="189"/>
      <c r="G93" s="18"/>
      <c r="I93" s="6"/>
      <c r="J93" s="6"/>
      <c r="K93" s="6"/>
      <c r="L93" s="6"/>
      <c r="M93" s="6"/>
      <c r="N93" s="6"/>
      <c r="O93" s="6"/>
      <c r="P93" s="6"/>
      <c r="Q93" s="6"/>
      <c r="R93" s="6"/>
    </row>
    <row r="94" spans="1:18" ht="22.5" customHeight="1" x14ac:dyDescent="0.35">
      <c r="A94" s="120"/>
      <c r="B94" s="18"/>
      <c r="C94" s="366" t="s">
        <v>184</v>
      </c>
      <c r="D94" s="367"/>
      <c r="E94" s="90">
        <f>E93/2</f>
        <v>0</v>
      </c>
      <c r="F94" s="189"/>
      <c r="G94" s="18"/>
      <c r="I94" s="6"/>
      <c r="J94" s="6"/>
      <c r="K94" s="6"/>
      <c r="L94" s="6"/>
      <c r="M94" s="6"/>
      <c r="N94" s="6"/>
      <c r="O94" s="6"/>
      <c r="P94" s="6"/>
      <c r="Q94" s="6"/>
      <c r="R94" s="6"/>
    </row>
    <row r="95" spans="1:18" ht="22.5" customHeight="1" x14ac:dyDescent="0.35">
      <c r="A95" s="120"/>
      <c r="B95" s="18"/>
      <c r="C95" s="366" t="s">
        <v>121</v>
      </c>
      <c r="D95" s="367"/>
      <c r="E95" s="90">
        <f>E93-E94</f>
        <v>0</v>
      </c>
      <c r="F95" s="189"/>
      <c r="G95" s="18"/>
      <c r="I95" s="6"/>
      <c r="J95" s="6"/>
      <c r="K95" s="6"/>
      <c r="L95" s="6"/>
      <c r="M95" s="6"/>
      <c r="N95" s="6"/>
      <c r="O95" s="6"/>
      <c r="P95" s="6"/>
      <c r="Q95" s="6"/>
      <c r="R95" s="6"/>
    </row>
    <row r="96" spans="1:18" ht="22.5" customHeight="1" x14ac:dyDescent="0.35">
      <c r="A96" s="120"/>
      <c r="B96" s="18"/>
      <c r="C96" s="366" t="s">
        <v>120</v>
      </c>
      <c r="D96" s="367"/>
      <c r="E96" s="191" t="e">
        <f>E95/5/E92</f>
        <v>#DIV/0!</v>
      </c>
      <c r="F96" s="189"/>
      <c r="G96" s="18"/>
      <c r="I96" s="6"/>
      <c r="J96" s="6"/>
      <c r="K96" s="6"/>
      <c r="L96" s="6"/>
      <c r="M96" s="6"/>
      <c r="N96" s="6"/>
      <c r="O96" s="6"/>
      <c r="P96" s="6"/>
      <c r="Q96" s="6"/>
      <c r="R96" s="6"/>
    </row>
    <row r="97" spans="1:18" ht="22.5" hidden="1" customHeight="1" x14ac:dyDescent="0.25">
      <c r="A97" s="127"/>
      <c r="B97" s="94"/>
      <c r="C97" s="52" t="s">
        <v>62</v>
      </c>
      <c r="D97" s="118"/>
      <c r="E97" s="119">
        <f>E94/5</f>
        <v>0</v>
      </c>
      <c r="F97" s="93"/>
      <c r="G97" s="94"/>
      <c r="I97" s="6"/>
      <c r="J97" s="6"/>
      <c r="K97" s="6"/>
      <c r="L97" s="6"/>
      <c r="M97" s="6"/>
      <c r="N97" s="6"/>
      <c r="O97" s="6"/>
      <c r="P97" s="6"/>
      <c r="Q97" s="6"/>
      <c r="R97" s="6"/>
    </row>
    <row r="98" spans="1:18" s="22" customFormat="1" x14ac:dyDescent="0.35">
      <c r="A98" s="18"/>
      <c r="B98" s="18"/>
      <c r="C98" s="19"/>
      <c r="D98" s="19"/>
      <c r="E98" s="20"/>
      <c r="F98" s="20"/>
      <c r="G98" s="18"/>
      <c r="H98" s="19"/>
      <c r="I98" s="19"/>
      <c r="J98" s="20"/>
      <c r="K98" s="18"/>
      <c r="L98" s="18"/>
      <c r="M98" s="18"/>
      <c r="N98" s="18"/>
      <c r="O98" s="18"/>
      <c r="P98" s="18"/>
      <c r="Q98" s="18"/>
      <c r="R98" s="18"/>
    </row>
    <row r="99" spans="1:18" s="22" customFormat="1" ht="23.25" customHeight="1" x14ac:dyDescent="0.35">
      <c r="A99" s="133" t="s">
        <v>101</v>
      </c>
      <c r="B99" s="363"/>
      <c r="C99" s="364"/>
      <c r="D99" s="364"/>
      <c r="E99" s="364"/>
      <c r="F99" s="364"/>
      <c r="G99" s="365"/>
      <c r="H99" s="21"/>
      <c r="I99" s="18"/>
      <c r="J99" s="18"/>
      <c r="K99" s="18"/>
      <c r="L99" s="18"/>
      <c r="M99" s="18"/>
      <c r="N99" s="18"/>
      <c r="O99" s="18"/>
      <c r="P99" s="18"/>
      <c r="Q99" s="18"/>
      <c r="R99" s="18"/>
    </row>
    <row r="100" spans="1:18" s="22" customFormat="1" ht="23.25" customHeight="1" x14ac:dyDescent="0.35">
      <c r="A100" s="24">
        <v>1</v>
      </c>
      <c r="B100" s="393" t="s">
        <v>133</v>
      </c>
      <c r="C100" s="393"/>
      <c r="D100" s="393"/>
      <c r="E100" s="393"/>
      <c r="F100" s="393"/>
      <c r="G100" s="394"/>
      <c r="H100" s="21"/>
      <c r="I100" s="18"/>
      <c r="J100" s="18"/>
      <c r="K100" s="18"/>
      <c r="L100" s="18"/>
      <c r="M100" s="18"/>
      <c r="N100" s="18"/>
      <c r="O100" s="18"/>
      <c r="P100" s="18"/>
      <c r="Q100" s="18"/>
      <c r="R100" s="18"/>
    </row>
    <row r="101" spans="1:18" s="22" customFormat="1" ht="23.25" customHeight="1" x14ac:dyDescent="0.35">
      <c r="A101" s="25">
        <v>2</v>
      </c>
      <c r="B101" s="391" t="s">
        <v>134</v>
      </c>
      <c r="C101" s="391"/>
      <c r="D101" s="391"/>
      <c r="E101" s="391"/>
      <c r="F101" s="391"/>
      <c r="G101" s="392"/>
      <c r="H101" s="21"/>
      <c r="I101" s="18"/>
      <c r="J101" s="18"/>
      <c r="K101" s="18"/>
      <c r="L101" s="18"/>
      <c r="M101" s="18"/>
      <c r="N101" s="18"/>
      <c r="O101" s="18"/>
      <c r="P101" s="18"/>
      <c r="Q101" s="18"/>
      <c r="R101" s="18"/>
    </row>
    <row r="102" spans="1:18" s="22" customFormat="1" ht="23.25" customHeight="1" x14ac:dyDescent="0.35">
      <c r="A102" s="25">
        <v>3</v>
      </c>
      <c r="B102" s="391" t="s">
        <v>135</v>
      </c>
      <c r="C102" s="391"/>
      <c r="D102" s="391"/>
      <c r="E102" s="391"/>
      <c r="F102" s="391"/>
      <c r="G102" s="392"/>
      <c r="H102" s="21"/>
      <c r="I102" s="18"/>
      <c r="J102" s="18"/>
      <c r="K102" s="18"/>
      <c r="L102" s="18"/>
      <c r="M102" s="18"/>
      <c r="N102" s="18"/>
      <c r="O102" s="18"/>
      <c r="P102" s="18"/>
      <c r="Q102" s="18"/>
      <c r="R102" s="18"/>
    </row>
    <row r="103" spans="1:18" s="22" customFormat="1" ht="23.25" customHeight="1" x14ac:dyDescent="0.35">
      <c r="A103" s="25">
        <v>4</v>
      </c>
      <c r="B103" s="391" t="s">
        <v>136</v>
      </c>
      <c r="C103" s="391"/>
      <c r="D103" s="391"/>
      <c r="E103" s="391"/>
      <c r="F103" s="391"/>
      <c r="G103" s="392"/>
      <c r="H103" s="21"/>
      <c r="I103" s="18"/>
      <c r="J103" s="18"/>
      <c r="K103" s="18"/>
      <c r="L103" s="18"/>
      <c r="M103" s="18"/>
      <c r="N103" s="18"/>
      <c r="O103" s="18"/>
      <c r="P103" s="18"/>
      <c r="Q103" s="18"/>
      <c r="R103" s="18"/>
    </row>
    <row r="104" spans="1:18" s="22" customFormat="1" ht="23.25" customHeight="1" x14ac:dyDescent="0.35">
      <c r="A104" s="25">
        <v>5</v>
      </c>
      <c r="B104" s="391" t="s">
        <v>137</v>
      </c>
      <c r="C104" s="391"/>
      <c r="D104" s="391"/>
      <c r="E104" s="391"/>
      <c r="F104" s="391"/>
      <c r="G104" s="392"/>
      <c r="H104" s="21"/>
      <c r="I104" s="18"/>
      <c r="J104" s="18"/>
      <c r="K104" s="18"/>
      <c r="L104" s="18"/>
      <c r="M104" s="18"/>
      <c r="N104" s="18"/>
      <c r="O104" s="18"/>
      <c r="P104" s="18"/>
      <c r="Q104" s="18"/>
      <c r="R104" s="18"/>
    </row>
    <row r="105" spans="1:18" s="22" customFormat="1" ht="23.25" customHeight="1" x14ac:dyDescent="0.35">
      <c r="A105" s="25">
        <v>6</v>
      </c>
      <c r="B105" s="391" t="s">
        <v>138</v>
      </c>
      <c r="C105" s="391"/>
      <c r="D105" s="391"/>
      <c r="E105" s="391"/>
      <c r="F105" s="391"/>
      <c r="G105" s="392"/>
      <c r="H105" s="21"/>
      <c r="I105" s="18"/>
      <c r="J105" s="18"/>
      <c r="K105" s="18"/>
      <c r="L105" s="18"/>
      <c r="M105" s="18"/>
      <c r="N105" s="18"/>
      <c r="O105" s="18"/>
      <c r="P105" s="18"/>
      <c r="Q105" s="18"/>
      <c r="R105" s="18"/>
    </row>
    <row r="106" spans="1:18" s="22" customFormat="1" ht="23.25" customHeight="1" x14ac:dyDescent="0.35">
      <c r="A106" s="25">
        <v>7</v>
      </c>
      <c r="B106" s="152"/>
      <c r="C106" s="152"/>
      <c r="D106" s="152" t="s">
        <v>143</v>
      </c>
      <c r="E106" s="350" t="s">
        <v>185</v>
      </c>
      <c r="F106" s="152"/>
      <c r="G106" s="153"/>
      <c r="H106" s="170"/>
      <c r="I106" s="18"/>
      <c r="J106" s="18"/>
      <c r="K106" s="18"/>
      <c r="L106" s="18"/>
      <c r="M106" s="18"/>
      <c r="N106" s="18"/>
      <c r="O106" s="18"/>
      <c r="P106" s="18"/>
      <c r="Q106" s="18"/>
      <c r="R106" s="18"/>
    </row>
    <row r="107" spans="1:18" s="22" customFormat="1" ht="23.25" customHeight="1" x14ac:dyDescent="0.35">
      <c r="A107" s="26">
        <v>8</v>
      </c>
      <c r="B107" s="409" t="s">
        <v>139</v>
      </c>
      <c r="C107" s="409"/>
      <c r="D107" s="409"/>
      <c r="E107" s="409"/>
      <c r="F107" s="409"/>
      <c r="G107" s="410"/>
      <c r="H107" s="21"/>
      <c r="I107" s="18"/>
      <c r="J107" s="18"/>
      <c r="K107" s="18"/>
      <c r="L107" s="18"/>
      <c r="M107" s="18"/>
      <c r="N107" s="18"/>
      <c r="O107" s="18"/>
      <c r="P107" s="18"/>
      <c r="Q107" s="18"/>
      <c r="R107" s="18"/>
    </row>
    <row r="108" spans="1:18" s="22" customFormat="1" x14ac:dyDescent="0.35">
      <c r="A108" s="130"/>
      <c r="B108" s="389" t="s">
        <v>190</v>
      </c>
      <c r="C108" s="389"/>
      <c r="D108" s="389"/>
      <c r="E108" s="389"/>
      <c r="F108" s="389"/>
      <c r="G108" s="390"/>
      <c r="H108" s="21"/>
      <c r="I108" s="18"/>
      <c r="J108" s="18"/>
      <c r="K108" s="18"/>
      <c r="L108" s="18"/>
      <c r="M108" s="18"/>
      <c r="N108" s="18"/>
      <c r="O108" s="18"/>
      <c r="P108" s="18"/>
      <c r="Q108" s="18"/>
      <c r="R108" s="18"/>
    </row>
    <row r="109" spans="1:18" s="22" customFormat="1" x14ac:dyDescent="0.35">
      <c r="A109" s="18"/>
      <c r="B109" s="18"/>
      <c r="C109" s="19"/>
      <c r="D109" s="19"/>
      <c r="E109" s="20"/>
      <c r="F109" s="20"/>
      <c r="G109" s="18"/>
      <c r="I109" s="18"/>
      <c r="J109" s="18"/>
      <c r="K109" s="18"/>
      <c r="L109" s="18"/>
      <c r="M109" s="18"/>
      <c r="N109" s="18"/>
      <c r="O109" s="18"/>
      <c r="P109" s="18"/>
      <c r="Q109" s="18"/>
      <c r="R109" s="18"/>
    </row>
    <row r="110" spans="1:18" s="22" customFormat="1" ht="82.5" customHeight="1" x14ac:dyDescent="0.35">
      <c r="A110" s="384" t="s">
        <v>161</v>
      </c>
      <c r="B110" s="384"/>
      <c r="C110" s="384"/>
      <c r="D110" s="384"/>
      <c r="E110" s="384"/>
      <c r="F110" s="384"/>
      <c r="G110" s="384"/>
      <c r="H110" s="170"/>
      <c r="I110" s="18"/>
      <c r="J110" s="18"/>
      <c r="K110" s="18"/>
      <c r="L110" s="18"/>
      <c r="M110" s="18"/>
      <c r="N110" s="18"/>
      <c r="O110" s="18"/>
      <c r="P110" s="18"/>
      <c r="Q110" s="18"/>
      <c r="R110" s="18"/>
    </row>
    <row r="111" spans="1:18" s="22" customFormat="1" x14ac:dyDescent="0.35">
      <c r="A111" s="18"/>
      <c r="B111" s="18"/>
      <c r="C111" s="20"/>
      <c r="D111" s="18"/>
      <c r="E111" s="20"/>
      <c r="F111" s="20"/>
      <c r="G111" s="18"/>
      <c r="I111" s="18"/>
      <c r="J111" s="18"/>
      <c r="K111" s="18"/>
      <c r="L111" s="18"/>
      <c r="M111" s="18"/>
      <c r="N111" s="18"/>
      <c r="O111" s="18"/>
      <c r="P111" s="18"/>
      <c r="Q111" s="18"/>
      <c r="R111" s="18"/>
    </row>
    <row r="112" spans="1:18" s="22" customFormat="1" ht="42" customHeight="1" x14ac:dyDescent="0.35">
      <c r="A112" s="126"/>
      <c r="B112" s="407" t="s">
        <v>36</v>
      </c>
      <c r="C112" s="408"/>
      <c r="D112" s="407" t="s">
        <v>37</v>
      </c>
      <c r="E112" s="408"/>
      <c r="F112" s="407" t="s">
        <v>38</v>
      </c>
      <c r="G112" s="408"/>
      <c r="I112" s="18"/>
      <c r="J112" s="18"/>
      <c r="K112" s="18"/>
      <c r="L112" s="18"/>
      <c r="M112" s="18"/>
      <c r="N112" s="18"/>
      <c r="O112" s="18"/>
      <c r="P112" s="18"/>
      <c r="Q112" s="18"/>
      <c r="R112" s="18"/>
    </row>
    <row r="113" spans="1:18" s="22" customFormat="1" ht="42" customHeight="1" x14ac:dyDescent="0.35">
      <c r="A113" s="2" t="s">
        <v>85</v>
      </c>
      <c r="B113" s="411"/>
      <c r="C113" s="417"/>
      <c r="D113" s="411"/>
      <c r="E113" s="417"/>
      <c r="F113" s="411"/>
      <c r="G113" s="412"/>
      <c r="I113" s="18"/>
      <c r="J113" s="18"/>
      <c r="K113" s="18"/>
      <c r="L113" s="18"/>
      <c r="M113" s="18"/>
      <c r="N113" s="18"/>
      <c r="O113" s="18"/>
      <c r="P113" s="18"/>
      <c r="Q113" s="18"/>
      <c r="R113" s="18"/>
    </row>
    <row r="114" spans="1:18" s="22" customFormat="1" ht="42" customHeight="1" x14ac:dyDescent="0.35">
      <c r="A114" s="2" t="s">
        <v>86</v>
      </c>
      <c r="B114" s="411"/>
      <c r="C114" s="417"/>
      <c r="D114" s="411"/>
      <c r="E114" s="417"/>
      <c r="F114" s="411"/>
      <c r="G114" s="412"/>
      <c r="I114" s="18"/>
      <c r="J114" s="18"/>
      <c r="K114" s="18"/>
      <c r="L114" s="18"/>
      <c r="M114" s="18"/>
      <c r="N114" s="18"/>
      <c r="O114" s="18"/>
      <c r="P114" s="18"/>
      <c r="Q114" s="18"/>
      <c r="R114" s="18"/>
    </row>
    <row r="115" spans="1:18" s="22" customFormat="1" ht="42" customHeight="1" x14ac:dyDescent="0.35">
      <c r="A115" s="2" t="s">
        <v>87</v>
      </c>
      <c r="B115" s="413"/>
      <c r="C115" s="418"/>
      <c r="D115" s="413"/>
      <c r="E115" s="418"/>
      <c r="F115" s="413"/>
      <c r="G115" s="414"/>
      <c r="H115" s="17"/>
      <c r="I115" s="21"/>
      <c r="J115" s="18"/>
      <c r="K115" s="18"/>
      <c r="L115" s="18"/>
      <c r="M115" s="18"/>
      <c r="N115" s="18"/>
      <c r="O115" s="18"/>
      <c r="P115" s="18"/>
      <c r="Q115" s="18"/>
      <c r="R115" s="18"/>
    </row>
    <row r="116" spans="1:18" s="22" customFormat="1" ht="42" customHeight="1" x14ac:dyDescent="0.35">
      <c r="A116" s="2" t="s">
        <v>88</v>
      </c>
      <c r="B116" s="419"/>
      <c r="C116" s="420"/>
      <c r="D116" s="415"/>
      <c r="E116" s="421"/>
      <c r="F116" s="415"/>
      <c r="G116" s="416"/>
      <c r="H116" s="17"/>
      <c r="I116" s="21"/>
      <c r="J116" s="18"/>
      <c r="K116" s="18"/>
      <c r="L116" s="18"/>
      <c r="M116" s="18"/>
      <c r="N116" s="18"/>
      <c r="O116" s="18"/>
      <c r="P116" s="18"/>
      <c r="Q116" s="18"/>
      <c r="R116" s="18"/>
    </row>
    <row r="117" spans="1:18" s="22" customFormat="1" ht="42" customHeight="1" x14ac:dyDescent="0.35">
      <c r="A117" s="18"/>
      <c r="B117" s="18"/>
      <c r="C117" s="20"/>
      <c r="D117" s="18"/>
      <c r="E117" s="20"/>
      <c r="F117" s="6"/>
      <c r="G117" s="6"/>
      <c r="H117" s="17"/>
      <c r="I117" s="21"/>
      <c r="J117" s="18"/>
      <c r="K117" s="18"/>
      <c r="L117" s="18"/>
      <c r="M117" s="18"/>
      <c r="N117" s="18"/>
      <c r="O117" s="18"/>
      <c r="P117" s="18"/>
      <c r="Q117" s="18"/>
      <c r="R117" s="18"/>
    </row>
    <row r="118" spans="1:18" s="22" customFormat="1" ht="42" customHeight="1" x14ac:dyDescent="0.35">
      <c r="A118" s="18"/>
      <c r="B118" s="18"/>
      <c r="C118" s="20"/>
      <c r="D118" s="18"/>
      <c r="E118" s="19"/>
      <c r="F118" s="19"/>
      <c r="G118" s="20"/>
      <c r="H118" s="6"/>
      <c r="I118" s="6"/>
      <c r="J118" s="17"/>
      <c r="K118" s="21"/>
      <c r="L118" s="18"/>
      <c r="M118" s="18"/>
      <c r="N118" s="18"/>
      <c r="O118" s="18"/>
      <c r="P118" s="18"/>
      <c r="Q118" s="18"/>
      <c r="R118" s="18"/>
    </row>
    <row r="119" spans="1:18" s="22" customFormat="1" ht="42" customHeight="1" x14ac:dyDescent="0.35">
      <c r="A119" s="18"/>
      <c r="B119" s="18"/>
      <c r="C119" s="19"/>
      <c r="D119" s="19"/>
      <c r="E119" s="20"/>
      <c r="F119" s="20"/>
      <c r="G119" s="18"/>
      <c r="H119" s="19"/>
      <c r="I119" s="19"/>
      <c r="J119" s="20"/>
      <c r="K119" s="6"/>
      <c r="L119" s="6"/>
      <c r="M119" s="17"/>
      <c r="N119" s="21"/>
      <c r="O119" s="18"/>
      <c r="P119" s="18"/>
      <c r="Q119" s="18"/>
      <c r="R119" s="18"/>
    </row>
    <row r="120" spans="1:18" ht="26.25" customHeight="1" x14ac:dyDescent="0.35">
      <c r="A120" s="27"/>
      <c r="B120" s="6"/>
      <c r="C120" s="6"/>
      <c r="D120" s="6"/>
      <c r="E120" s="6"/>
      <c r="F120" s="6"/>
      <c r="G120" s="6"/>
      <c r="H120" s="6"/>
      <c r="I120" s="6"/>
      <c r="J120" s="6"/>
      <c r="K120" s="6"/>
      <c r="L120" s="6"/>
      <c r="M120" s="17"/>
      <c r="N120" s="17"/>
      <c r="O120" s="6"/>
      <c r="P120" s="6"/>
      <c r="Q120" s="6"/>
      <c r="R120" s="6"/>
    </row>
    <row r="121" spans="1:18" ht="26.25" customHeight="1" x14ac:dyDescent="0.35">
      <c r="A121" s="27"/>
      <c r="B121" s="6"/>
      <c r="C121" s="6"/>
      <c r="D121" s="6"/>
      <c r="E121" s="6"/>
      <c r="F121" s="6"/>
      <c r="G121" s="6"/>
      <c r="H121" s="6"/>
      <c r="I121" s="6"/>
      <c r="J121" s="6"/>
      <c r="K121" s="6"/>
      <c r="L121" s="6"/>
      <c r="M121" s="17"/>
      <c r="N121" s="17"/>
      <c r="O121" s="6"/>
      <c r="P121" s="6"/>
      <c r="Q121" s="6"/>
      <c r="R121" s="6"/>
    </row>
    <row r="122" spans="1:18" ht="26.25" customHeight="1" x14ac:dyDescent="0.35">
      <c r="A122" s="27"/>
      <c r="B122" s="6"/>
      <c r="C122" s="6"/>
      <c r="D122" s="6"/>
      <c r="E122" s="6"/>
      <c r="F122" s="6"/>
      <c r="G122" s="6"/>
      <c r="H122" s="6"/>
      <c r="I122" s="6"/>
      <c r="J122" s="6"/>
      <c r="K122" s="6"/>
      <c r="L122" s="6"/>
      <c r="M122" s="17"/>
      <c r="N122" s="17"/>
      <c r="O122" s="6"/>
      <c r="P122" s="6"/>
      <c r="Q122" s="6"/>
      <c r="R122" s="6"/>
    </row>
    <row r="123" spans="1:18" ht="26.25" customHeight="1" x14ac:dyDescent="0.35">
      <c r="A123" s="27"/>
      <c r="B123" s="6"/>
      <c r="C123" s="6"/>
      <c r="D123" s="6"/>
      <c r="E123" s="6"/>
      <c r="F123" s="6"/>
      <c r="G123" s="6"/>
      <c r="H123" s="6"/>
      <c r="I123" s="6"/>
      <c r="J123" s="6"/>
      <c r="K123" s="6"/>
      <c r="L123" s="6"/>
      <c r="M123" s="17"/>
      <c r="N123" s="17"/>
      <c r="O123" s="6"/>
      <c r="P123" s="6"/>
      <c r="Q123" s="6"/>
      <c r="R123" s="6"/>
    </row>
    <row r="124" spans="1:18" ht="26.25" customHeight="1" x14ac:dyDescent="0.35">
      <c r="A124" s="27"/>
      <c r="B124" s="6"/>
      <c r="C124" s="6"/>
      <c r="D124" s="6"/>
      <c r="E124" s="6"/>
      <c r="F124" s="6"/>
      <c r="G124" s="6"/>
      <c r="H124" s="6"/>
      <c r="I124" s="6"/>
      <c r="J124" s="6"/>
      <c r="K124" s="6"/>
      <c r="L124" s="6"/>
      <c r="M124" s="17"/>
      <c r="N124" s="17"/>
      <c r="O124" s="6"/>
      <c r="P124" s="6"/>
      <c r="Q124" s="6"/>
      <c r="R124" s="6"/>
    </row>
    <row r="125" spans="1:18" ht="26.25" customHeight="1" x14ac:dyDescent="0.35">
      <c r="A125" s="27"/>
      <c r="B125" s="6"/>
      <c r="C125" s="6"/>
      <c r="D125" s="6"/>
      <c r="E125" s="6"/>
      <c r="F125" s="6"/>
      <c r="G125" s="6"/>
      <c r="H125" s="6"/>
      <c r="I125" s="6"/>
      <c r="J125" s="6"/>
      <c r="K125" s="6"/>
      <c r="L125" s="6"/>
      <c r="M125" s="17"/>
      <c r="N125" s="17"/>
      <c r="O125" s="6"/>
      <c r="P125" s="6"/>
      <c r="Q125" s="6"/>
      <c r="R125" s="6"/>
    </row>
    <row r="126" spans="1:18" ht="26.25" customHeight="1" x14ac:dyDescent="0.35">
      <c r="A126" s="27"/>
      <c r="B126" s="6"/>
      <c r="C126" s="6"/>
      <c r="D126" s="6"/>
      <c r="E126" s="6"/>
      <c r="F126" s="6"/>
      <c r="G126" s="6"/>
      <c r="H126" s="6"/>
      <c r="I126" s="6"/>
      <c r="J126" s="6"/>
      <c r="K126" s="6"/>
      <c r="L126" s="6"/>
      <c r="M126" s="6"/>
      <c r="N126" s="17"/>
      <c r="O126" s="6"/>
      <c r="P126" s="6"/>
      <c r="Q126" s="6"/>
      <c r="R126" s="6"/>
    </row>
    <row r="127" spans="1:18" ht="26.25" customHeight="1" x14ac:dyDescent="0.35">
      <c r="A127" s="27"/>
      <c r="B127" s="6"/>
      <c r="C127" s="6"/>
      <c r="D127" s="6"/>
      <c r="E127" s="6"/>
      <c r="F127" s="6"/>
      <c r="G127" s="6"/>
      <c r="H127" s="6"/>
      <c r="I127" s="6"/>
      <c r="J127" s="6"/>
      <c r="K127" s="6"/>
      <c r="L127" s="6"/>
      <c r="M127" s="6"/>
      <c r="N127" s="17"/>
      <c r="O127" s="6"/>
      <c r="P127" s="6"/>
      <c r="Q127" s="6"/>
      <c r="R127" s="6"/>
    </row>
    <row r="128" spans="1:18" ht="26.25" customHeight="1" x14ac:dyDescent="0.35">
      <c r="A128" s="27"/>
      <c r="B128" s="6"/>
      <c r="C128" s="6"/>
      <c r="D128" s="6"/>
      <c r="E128" s="6"/>
      <c r="F128" s="6"/>
      <c r="G128" s="6"/>
      <c r="H128" s="6"/>
      <c r="I128" s="6"/>
      <c r="J128" s="6"/>
      <c r="K128" s="6"/>
      <c r="L128" s="6"/>
      <c r="M128" s="6"/>
      <c r="N128" s="17"/>
      <c r="O128" s="6"/>
      <c r="P128" s="6"/>
      <c r="Q128" s="6"/>
      <c r="R128" s="6"/>
    </row>
    <row r="129" spans="1:24" ht="26.25" customHeight="1" x14ac:dyDescent="0.35">
      <c r="A129" s="27"/>
      <c r="B129" s="6"/>
      <c r="C129" s="6"/>
      <c r="D129" s="6"/>
      <c r="E129" s="6"/>
      <c r="F129" s="6"/>
      <c r="G129" s="6"/>
      <c r="H129" s="6"/>
      <c r="I129" s="6"/>
      <c r="J129" s="6"/>
      <c r="K129" s="6"/>
      <c r="L129" s="6"/>
      <c r="M129" s="6"/>
      <c r="N129" s="17"/>
      <c r="O129" s="6"/>
      <c r="P129" s="6"/>
      <c r="Q129" s="6"/>
      <c r="R129" s="6"/>
    </row>
    <row r="130" spans="1:24" ht="26.25" customHeight="1" x14ac:dyDescent="0.35">
      <c r="A130" s="27"/>
      <c r="B130" s="6"/>
      <c r="C130" s="6"/>
      <c r="D130" s="6"/>
      <c r="E130" s="6"/>
      <c r="F130" s="6"/>
      <c r="G130" s="6"/>
      <c r="H130" s="6"/>
      <c r="I130" s="6"/>
      <c r="J130" s="6"/>
      <c r="K130" s="6"/>
      <c r="L130" s="6"/>
      <c r="M130" s="6"/>
      <c r="N130" s="17"/>
      <c r="O130" s="6"/>
      <c r="P130" s="6"/>
      <c r="Q130" s="6"/>
      <c r="R130" s="6"/>
    </row>
    <row r="131" spans="1:24" ht="26.25" customHeight="1" x14ac:dyDescent="0.35">
      <c r="A131" s="27"/>
      <c r="B131" s="6"/>
      <c r="C131" s="6"/>
      <c r="D131" s="6"/>
      <c r="E131" s="6"/>
      <c r="F131" s="6"/>
      <c r="G131" s="6"/>
      <c r="H131" s="6"/>
      <c r="I131" s="6"/>
      <c r="J131" s="6"/>
      <c r="K131" s="6"/>
      <c r="L131" s="6"/>
      <c r="M131" s="6"/>
      <c r="N131" s="17"/>
      <c r="O131" s="6"/>
      <c r="P131" s="6"/>
      <c r="Q131" s="6"/>
      <c r="R131" s="6"/>
    </row>
    <row r="132" spans="1:24" ht="26.25" customHeight="1" x14ac:dyDescent="0.35">
      <c r="A132" s="27"/>
      <c r="B132" s="6"/>
      <c r="C132" s="6"/>
      <c r="D132" s="6"/>
      <c r="E132" s="6"/>
      <c r="F132" s="6"/>
      <c r="G132" s="6"/>
      <c r="H132" s="6"/>
      <c r="I132" s="6"/>
      <c r="J132" s="6"/>
      <c r="K132" s="6"/>
      <c r="L132" s="6"/>
      <c r="M132" s="6"/>
      <c r="N132" s="17"/>
      <c r="O132" s="6"/>
      <c r="P132" s="6"/>
      <c r="Q132" s="6"/>
      <c r="R132" s="6"/>
    </row>
    <row r="133" spans="1:24" ht="41.25" customHeight="1" x14ac:dyDescent="0.35">
      <c r="A133" s="27"/>
      <c r="B133" s="6"/>
      <c r="C133" s="6"/>
      <c r="D133" s="6"/>
      <c r="E133" s="6"/>
      <c r="F133" s="6"/>
      <c r="G133" s="6"/>
      <c r="H133" s="6"/>
      <c r="I133" s="6"/>
      <c r="J133" s="6"/>
      <c r="K133" s="6"/>
      <c r="L133" s="6"/>
      <c r="M133" s="6"/>
      <c r="N133" s="17"/>
      <c r="O133" s="17"/>
      <c r="P133" s="17"/>
      <c r="Q133" s="17"/>
      <c r="R133" s="17"/>
      <c r="S133" s="17"/>
      <c r="T133" s="17"/>
      <c r="U133" s="17"/>
      <c r="V133" s="17"/>
      <c r="W133" s="17"/>
      <c r="X133" s="17"/>
    </row>
    <row r="134" spans="1:24" ht="51" customHeight="1" x14ac:dyDescent="0.35">
      <c r="A134" s="6"/>
      <c r="B134" s="6"/>
      <c r="C134" s="6"/>
      <c r="D134" s="6"/>
      <c r="E134" s="6"/>
      <c r="F134" s="6"/>
      <c r="G134" s="6"/>
      <c r="H134" s="6"/>
      <c r="I134" s="6"/>
      <c r="J134" s="6"/>
      <c r="K134" s="6"/>
      <c r="L134" s="6"/>
      <c r="M134" s="6"/>
      <c r="N134" s="17"/>
      <c r="O134" s="17"/>
      <c r="P134" s="17"/>
      <c r="Q134" s="17"/>
      <c r="R134" s="17"/>
      <c r="S134" s="17"/>
      <c r="T134" s="17"/>
      <c r="U134" s="17"/>
      <c r="V134" s="17"/>
      <c r="W134" s="17"/>
      <c r="X134" s="17"/>
    </row>
    <row r="135" spans="1:24" ht="51" customHeight="1" x14ac:dyDescent="0.35">
      <c r="A135" s="6"/>
      <c r="B135" s="6"/>
      <c r="C135" s="6"/>
      <c r="D135" s="6"/>
      <c r="E135" s="6"/>
      <c r="F135" s="6"/>
      <c r="G135" s="6"/>
      <c r="H135" s="6"/>
      <c r="I135" s="6"/>
      <c r="J135" s="6"/>
      <c r="K135" s="6"/>
      <c r="L135" s="6"/>
      <c r="M135" s="6"/>
      <c r="N135" s="17"/>
      <c r="O135" s="17"/>
      <c r="P135" s="17"/>
      <c r="Q135" s="17"/>
      <c r="R135" s="17"/>
      <c r="S135" s="17"/>
      <c r="T135" s="17"/>
      <c r="U135" s="17"/>
      <c r="V135" s="17"/>
      <c r="W135" s="17"/>
      <c r="X135" s="17"/>
    </row>
    <row r="136" spans="1:24" ht="51" customHeight="1" x14ac:dyDescent="0.35">
      <c r="A136" s="6"/>
      <c r="B136" s="6"/>
      <c r="C136" s="6"/>
      <c r="D136" s="6"/>
      <c r="E136" s="6"/>
      <c r="F136" s="6"/>
      <c r="G136" s="6"/>
      <c r="H136" s="6"/>
      <c r="I136" s="6"/>
      <c r="J136" s="6"/>
      <c r="K136" s="6"/>
      <c r="L136" s="6"/>
      <c r="M136" s="6"/>
      <c r="N136" s="6"/>
      <c r="O136" s="6"/>
      <c r="P136" s="17"/>
      <c r="Q136" s="17"/>
      <c r="R136" s="17"/>
      <c r="S136" s="17"/>
      <c r="T136" s="17"/>
      <c r="U136" s="17"/>
      <c r="V136" s="17"/>
      <c r="W136" s="17"/>
      <c r="X136" s="17"/>
    </row>
    <row r="137" spans="1:24" ht="51" customHeight="1" x14ac:dyDescent="0.35">
      <c r="A137" s="6"/>
      <c r="B137" s="6"/>
      <c r="C137" s="6"/>
      <c r="D137" s="6"/>
      <c r="E137" s="6"/>
      <c r="F137" s="6"/>
      <c r="G137" s="6"/>
      <c r="H137" s="6"/>
      <c r="I137" s="6"/>
      <c r="J137" s="6"/>
      <c r="K137" s="6"/>
      <c r="L137" s="6"/>
      <c r="M137" s="6"/>
      <c r="N137" s="6"/>
      <c r="O137" s="6"/>
      <c r="P137" s="6"/>
      <c r="Q137" s="6"/>
      <c r="R137" s="6"/>
    </row>
    <row r="138" spans="1:24" ht="51" customHeight="1" x14ac:dyDescent="0.35">
      <c r="A138" s="6"/>
      <c r="B138" s="6"/>
      <c r="C138" s="6"/>
      <c r="D138" s="6"/>
      <c r="E138" s="6"/>
      <c r="F138" s="6"/>
      <c r="G138" s="6"/>
      <c r="H138" s="6"/>
      <c r="I138" s="6"/>
      <c r="J138" s="6"/>
      <c r="K138" s="6"/>
      <c r="L138" s="6"/>
      <c r="M138" s="6"/>
      <c r="N138" s="6"/>
      <c r="O138" s="6"/>
      <c r="P138" s="6"/>
      <c r="Q138" s="6"/>
      <c r="R138" s="6"/>
    </row>
    <row r="139" spans="1:24" x14ac:dyDescent="0.35">
      <c r="A139" s="27"/>
      <c r="B139" s="6"/>
      <c r="C139" s="6"/>
      <c r="D139" s="6"/>
      <c r="E139" s="6"/>
      <c r="F139" s="6"/>
      <c r="G139" s="6"/>
      <c r="H139" s="6"/>
      <c r="I139" s="6"/>
      <c r="J139" s="6"/>
      <c r="K139" s="6"/>
      <c r="L139" s="6"/>
      <c r="M139" s="6"/>
      <c r="N139" s="6"/>
      <c r="O139" s="6"/>
      <c r="P139" s="6"/>
      <c r="Q139" s="6"/>
      <c r="R139" s="6"/>
    </row>
    <row r="140" spans="1:24" x14ac:dyDescent="0.35">
      <c r="A140" s="27"/>
      <c r="B140" s="6"/>
      <c r="C140" s="6"/>
      <c r="D140" s="6"/>
      <c r="E140" s="6"/>
      <c r="F140" s="6"/>
      <c r="G140" s="6"/>
      <c r="H140" s="6"/>
      <c r="I140" s="6"/>
      <c r="J140" s="6"/>
      <c r="K140" s="6"/>
      <c r="L140" s="6"/>
      <c r="M140" s="6"/>
      <c r="N140" s="6"/>
      <c r="O140" s="6"/>
      <c r="P140" s="6"/>
      <c r="Q140" s="6"/>
      <c r="R140" s="6"/>
    </row>
    <row r="141" spans="1:24" x14ac:dyDescent="0.35">
      <c r="A141" s="27"/>
      <c r="B141" s="6"/>
      <c r="C141" s="6"/>
      <c r="D141" s="6"/>
      <c r="E141" s="6"/>
      <c r="F141" s="6"/>
      <c r="G141" s="6"/>
      <c r="H141" s="6"/>
      <c r="I141" s="6"/>
      <c r="J141" s="6"/>
      <c r="K141" s="6"/>
      <c r="L141" s="6"/>
      <c r="M141" s="6"/>
      <c r="N141" s="6"/>
      <c r="O141" s="6"/>
      <c r="P141" s="6"/>
      <c r="Q141" s="6"/>
      <c r="R141" s="6"/>
    </row>
    <row r="142" spans="1:24" x14ac:dyDescent="0.35">
      <c r="A142" s="27"/>
      <c r="B142" s="6"/>
      <c r="C142" s="6"/>
      <c r="D142" s="6"/>
      <c r="E142" s="6"/>
      <c r="F142" s="6"/>
      <c r="G142" s="6"/>
      <c r="H142" s="6"/>
      <c r="I142" s="6"/>
      <c r="J142" s="6"/>
      <c r="K142" s="6"/>
      <c r="L142" s="6"/>
      <c r="M142" s="6"/>
      <c r="N142" s="6"/>
      <c r="O142" s="6"/>
      <c r="P142" s="6"/>
      <c r="Q142" s="6"/>
      <c r="R142" s="6"/>
    </row>
    <row r="143" spans="1:24" x14ac:dyDescent="0.35">
      <c r="A143" s="27"/>
      <c r="B143" s="6"/>
      <c r="C143" s="6"/>
      <c r="D143" s="6"/>
      <c r="E143" s="6"/>
      <c r="F143" s="6"/>
      <c r="G143" s="6"/>
      <c r="H143" s="6"/>
      <c r="I143" s="6"/>
      <c r="J143" s="6"/>
      <c r="K143" s="6"/>
      <c r="L143" s="6"/>
      <c r="M143" s="6"/>
      <c r="N143" s="6"/>
      <c r="O143" s="6"/>
      <c r="P143" s="6"/>
      <c r="Q143" s="6"/>
      <c r="R143" s="6"/>
    </row>
    <row r="144" spans="1:24" x14ac:dyDescent="0.35">
      <c r="A144" s="27"/>
      <c r="B144" s="6"/>
      <c r="C144" s="6"/>
      <c r="D144" s="6"/>
      <c r="E144" s="6"/>
      <c r="F144" s="6"/>
      <c r="G144" s="6"/>
      <c r="H144" s="6"/>
      <c r="I144" s="6"/>
      <c r="J144" s="6"/>
      <c r="K144" s="6"/>
      <c r="L144" s="6"/>
      <c r="M144" s="6"/>
      <c r="N144" s="6"/>
      <c r="O144" s="6"/>
      <c r="P144" s="6"/>
      <c r="Q144" s="6"/>
      <c r="R144" s="6"/>
    </row>
    <row r="145" spans="1:18" x14ac:dyDescent="0.35">
      <c r="A145" s="27"/>
      <c r="B145" s="6"/>
      <c r="C145" s="6"/>
      <c r="D145" s="6"/>
      <c r="E145" s="6"/>
      <c r="F145" s="6"/>
      <c r="G145" s="6"/>
      <c r="H145" s="6"/>
      <c r="I145" s="6"/>
      <c r="J145" s="6"/>
      <c r="K145" s="6"/>
      <c r="L145" s="6"/>
      <c r="M145" s="6"/>
      <c r="N145" s="6"/>
      <c r="O145" s="6"/>
      <c r="P145" s="6"/>
      <c r="Q145" s="6"/>
      <c r="R145" s="6"/>
    </row>
    <row r="146" spans="1:18" x14ac:dyDescent="0.35">
      <c r="A146" s="27"/>
      <c r="B146" s="6"/>
      <c r="C146" s="6"/>
      <c r="D146" s="6"/>
      <c r="E146" s="6"/>
      <c r="F146" s="6"/>
      <c r="G146" s="6"/>
      <c r="H146" s="6"/>
      <c r="I146" s="6"/>
      <c r="J146" s="6"/>
      <c r="K146" s="6"/>
      <c r="L146" s="6"/>
      <c r="M146" s="6"/>
      <c r="N146" s="6"/>
      <c r="O146" s="6"/>
      <c r="P146" s="6"/>
      <c r="Q146" s="6"/>
      <c r="R146" s="6"/>
    </row>
    <row r="147" spans="1:18" x14ac:dyDescent="0.35">
      <c r="A147" s="27"/>
      <c r="B147" s="6"/>
      <c r="C147" s="6"/>
      <c r="D147" s="6"/>
      <c r="E147" s="6"/>
      <c r="F147" s="6"/>
      <c r="G147" s="6"/>
      <c r="H147" s="6"/>
      <c r="I147" s="6"/>
      <c r="J147" s="6"/>
      <c r="K147" s="6"/>
      <c r="L147" s="6"/>
      <c r="M147" s="6"/>
      <c r="N147" s="6"/>
      <c r="O147" s="6"/>
      <c r="P147" s="6"/>
      <c r="Q147" s="6"/>
      <c r="R147" s="6"/>
    </row>
    <row r="148" spans="1:18" x14ac:dyDescent="0.35">
      <c r="I148" s="6"/>
      <c r="J148" s="6"/>
      <c r="K148" s="6"/>
      <c r="L148" s="6"/>
      <c r="M148" s="6"/>
      <c r="N148" s="6"/>
      <c r="O148" s="6"/>
      <c r="P148" s="6"/>
      <c r="Q148" s="6"/>
      <c r="R148" s="6"/>
    </row>
    <row r="149" spans="1:18" x14ac:dyDescent="0.35">
      <c r="I149" s="6"/>
      <c r="J149" s="6"/>
      <c r="K149" s="6"/>
      <c r="L149" s="6"/>
      <c r="M149" s="6"/>
      <c r="N149" s="6"/>
      <c r="O149" s="6"/>
      <c r="P149" s="6"/>
      <c r="Q149" s="6"/>
      <c r="R149" s="6"/>
    </row>
  </sheetData>
  <sheetProtection password="F811" sheet="1" objects="1" scenarios="1" selectLockedCells="1"/>
  <dataConsolidate/>
  <mergeCells count="51">
    <mergeCell ref="A1:G1"/>
    <mergeCell ref="F113:G113"/>
    <mergeCell ref="F114:G114"/>
    <mergeCell ref="F115:G115"/>
    <mergeCell ref="F116:G116"/>
    <mergeCell ref="B113:C113"/>
    <mergeCell ref="B114:C114"/>
    <mergeCell ref="B115:C115"/>
    <mergeCell ref="B116:C116"/>
    <mergeCell ref="D113:E113"/>
    <mergeCell ref="D114:E114"/>
    <mergeCell ref="D115:E115"/>
    <mergeCell ref="D116:E116"/>
    <mergeCell ref="A83:G83"/>
    <mergeCell ref="D112:E112"/>
    <mergeCell ref="B112:C112"/>
    <mergeCell ref="F112:G112"/>
    <mergeCell ref="B107:G107"/>
    <mergeCell ref="B105:G105"/>
    <mergeCell ref="A2:G2"/>
    <mergeCell ref="A29:G29"/>
    <mergeCell ref="A110:G110"/>
    <mergeCell ref="D47:E47"/>
    <mergeCell ref="F64:G64"/>
    <mergeCell ref="F71:G71"/>
    <mergeCell ref="B108:G108"/>
    <mergeCell ref="B104:G104"/>
    <mergeCell ref="B103:G103"/>
    <mergeCell ref="B102:G102"/>
    <mergeCell ref="B101:G101"/>
    <mergeCell ref="B100:G100"/>
    <mergeCell ref="B75:G75"/>
    <mergeCell ref="A84:B84"/>
    <mergeCell ref="A82:B82"/>
    <mergeCell ref="A3:B3"/>
    <mergeCell ref="D3:G3"/>
    <mergeCell ref="A55:G55"/>
    <mergeCell ref="B99:G99"/>
    <mergeCell ref="C95:D95"/>
    <mergeCell ref="C94:D94"/>
    <mergeCell ref="C93:D93"/>
    <mergeCell ref="C92:D92"/>
    <mergeCell ref="C96:D96"/>
    <mergeCell ref="C90:D90"/>
    <mergeCell ref="A17:F17"/>
    <mergeCell ref="F36:G36"/>
    <mergeCell ref="D51:E51"/>
    <mergeCell ref="D52:E52"/>
    <mergeCell ref="A33:G33"/>
    <mergeCell ref="A35:G35"/>
    <mergeCell ref="A18:G18"/>
  </mergeCells>
  <pageMargins left="0.25" right="0.25" top="0.140625" bottom="0.75" header="0.3" footer="0.3"/>
  <pageSetup scale="75" fitToWidth="0" fitToHeight="0" orientation="portrait" horizontalDpi="1200" verticalDpi="1200" r:id="rId1"/>
  <headerFooter>
    <oddHeader xml:space="preserve">&amp;L&amp;G&amp;C&amp;12&amp;K000000 </oddHeader>
    <oddFooter>&amp;L&amp;D&amp;C&amp;A&amp;R&amp;P</oddFooter>
  </headerFooter>
  <rowBreaks count="2" manualBreakCount="2">
    <brk id="38" max="6" man="1"/>
    <brk id="84" max="6" man="1"/>
  </rowBreaks>
  <ignoredErrors>
    <ignoredError sqref="B62:B63" evalError="1"/>
  </ignoredErrors>
  <legacyDrawingHF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Data!$B$3:$B$9</xm:f>
          </x14:formula1>
          <xm:sqref>B15:D15</xm:sqref>
        </x14:dataValidation>
        <x14:dataValidation type="list" allowBlank="1" showInputMessage="1" showErrorMessage="1">
          <x14:formula1>
            <xm:f>Data!$F$3:$F$8</xm:f>
          </x14:formula1>
          <xm:sqref>G19 C19</xm:sqref>
        </x14:dataValidation>
        <x14:dataValidation type="list" allowBlank="1" showInputMessage="1" showErrorMessage="1">
          <x14:formula1>
            <xm:f>Data!$L$3:$L$11</xm:f>
          </x14:formula1>
          <xm:sqref>C40</xm:sqref>
        </x14:dataValidation>
        <x14:dataValidation type="list" allowBlank="1" showInputMessage="1" showErrorMessage="1">
          <x14:formula1>
            <xm:f>Data!$O$3:$O$5</xm:f>
          </x14:formula1>
          <xm:sqref>D40</xm:sqref>
        </x14:dataValidation>
        <x14:dataValidation type="list" allowBlank="1" showInputMessage="1" showErrorMessage="1">
          <x14:formula1>
            <xm:f>Data!$S$4:$S$6</xm:f>
          </x14:formula1>
          <xm:sqref>G17 C3 B36:B37 B42</xm:sqref>
        </x14:dataValidation>
        <x14:dataValidation type="list" allowBlank="1" showInputMessage="1" showErrorMessage="1">
          <x14:formula1>
            <xm:f>Data!$S$4:$S$7</xm:f>
          </x14:formula1>
          <xm:sqref>E106</xm:sqref>
        </x14:dataValidation>
        <x14:dataValidation type="list" allowBlank="1" showInputMessage="1" showErrorMessage="1">
          <x14:formula1>
            <xm:f>Data!$W$3:$W$12</xm:f>
          </x14:formula1>
          <xm:sqref>B40 B34</xm:sqref>
        </x14:dataValidation>
        <x14:dataValidation type="list" allowBlank="1" showInputMessage="1" showErrorMessage="1">
          <x14:formula1>
            <xm:f>Data!$H$3:$H$11</xm:f>
          </x14:formula1>
          <xm:sqref>B31</xm:sqref>
        </x14:dataValidation>
        <x14:dataValidation type="list" allowBlank="1" showInputMessage="1" showErrorMessage="1">
          <x14:formula1>
            <xm:f>Data!$H$12:$H$13</xm:f>
          </x14:formula1>
          <xm:sqref>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9"/>
  <sheetViews>
    <sheetView showGridLines="0" showRowColHeaders="0" showRuler="0" view="pageLayout" topLeftCell="B1" zoomScaleNormal="130" workbookViewId="0">
      <selection activeCell="F5" sqref="F5"/>
    </sheetView>
  </sheetViews>
  <sheetFormatPr defaultColWidth="9.1796875" defaultRowHeight="10.5" x14ac:dyDescent="0.25"/>
  <cols>
    <col min="1" max="1" width="9.1796875" style="203"/>
    <col min="2" max="2" width="18" style="203" customWidth="1"/>
    <col min="3" max="5" width="16.81640625" style="203" customWidth="1"/>
    <col min="6" max="6" width="20.453125" style="203" customWidth="1"/>
    <col min="7" max="7" width="16.81640625" style="203" customWidth="1"/>
    <col min="8" max="8" width="15.54296875" style="203" bestFit="1" customWidth="1"/>
    <col min="9" max="16384" width="9.1796875" style="203"/>
  </cols>
  <sheetData>
    <row r="2" spans="2:8" ht="21" x14ac:dyDescent="0.35">
      <c r="B2" s="423" t="s">
        <v>140</v>
      </c>
      <c r="C2" s="423"/>
      <c r="D2" s="423"/>
      <c r="E2" s="423"/>
      <c r="F2" s="423"/>
      <c r="G2" s="423"/>
      <c r="H2" s="423"/>
    </row>
    <row r="3" spans="2:8" ht="13.5" customHeight="1" x14ac:dyDescent="0.2">
      <c r="B3" s="204"/>
      <c r="C3" s="204"/>
      <c r="D3" s="204"/>
      <c r="E3" s="204"/>
      <c r="F3" s="204"/>
      <c r="G3" s="204"/>
      <c r="H3" s="204"/>
    </row>
    <row r="4" spans="2:8" ht="15.75" x14ac:dyDescent="0.25">
      <c r="B4" s="424" t="s">
        <v>141</v>
      </c>
      <c r="C4" s="424"/>
      <c r="D4" s="424"/>
      <c r="E4" s="424"/>
      <c r="F4" s="279">
        <f>ROUND(IF('2013 SGIP Reservation'!C3="Yes",('2013 SGIP Reservation'!E28/'2013 SGIP Reservation'!E92)*'2013 SGIP Reservation'!G45,0),0)</f>
        <v>0</v>
      </c>
      <c r="G4" s="254" t="s">
        <v>142</v>
      </c>
      <c r="H4" s="353"/>
    </row>
    <row r="5" spans="2:8" ht="11.25" x14ac:dyDescent="0.2">
      <c r="B5" s="205"/>
      <c r="C5" s="205"/>
      <c r="D5" s="205"/>
      <c r="E5" s="205"/>
      <c r="F5" s="205"/>
      <c r="G5" s="204"/>
      <c r="H5" s="204"/>
    </row>
    <row r="6" spans="2:8" ht="22.5" x14ac:dyDescent="0.2">
      <c r="B6" s="206" t="s">
        <v>76</v>
      </c>
      <c r="C6" s="297"/>
      <c r="D6" s="297"/>
      <c r="E6" s="297"/>
      <c r="F6" s="297"/>
      <c r="G6" s="207"/>
      <c r="H6" s="208"/>
    </row>
    <row r="7" spans="2:8" ht="11.25" x14ac:dyDescent="0.2">
      <c r="B7" s="209"/>
      <c r="C7" s="194" t="s">
        <v>57</v>
      </c>
      <c r="D7" s="45" t="s">
        <v>58</v>
      </c>
      <c r="E7" s="45" t="s">
        <v>77</v>
      </c>
      <c r="F7" s="193" t="s">
        <v>48</v>
      </c>
      <c r="G7" s="193"/>
      <c r="H7" s="194"/>
    </row>
    <row r="8" spans="2:8" ht="21.75" customHeight="1" x14ac:dyDescent="0.2">
      <c r="B8" s="209" t="s">
        <v>113</v>
      </c>
      <c r="C8" s="68">
        <f>VLOOKUP('2013 SGIP Reservation'!$B$40,Data!$H$4:$I$13,2,FALSE)</f>
        <v>0</v>
      </c>
      <c r="D8" s="66">
        <f>ROUND(C8/2,2)</f>
        <v>0</v>
      </c>
      <c r="E8" s="66">
        <f>ROUND(D8/2,2)</f>
        <v>0</v>
      </c>
      <c r="F8" s="73"/>
      <c r="G8" s="210"/>
      <c r="H8" s="211"/>
    </row>
    <row r="9" spans="2:8" ht="43.5" customHeight="1" x14ac:dyDescent="0.2">
      <c r="B9" s="212" t="s">
        <v>115</v>
      </c>
      <c r="C9" s="213">
        <f>IF('2013 SGIP Reservation'!B40="Advanced Energy Storage"=TRUE,IF('2013 SGIP Reservation'!G32+F4&lt;1000,'Export to Grid Calculation'!F4,IF(1000-'2013 SGIP Reservation'!G32&lt;0,0,1000-'2013 SGIP Reservation'!G32)),IF('2013 SGIP Reservation'!G31+'Export to Grid Calculation'!F4&lt;1000,'Export to Grid Calculation'!F4,IF(1000-'2013 SGIP Reservation'!G31&lt;0,0,1000-'2013 SGIP Reservation'!G31)))</f>
        <v>0</v>
      </c>
      <c r="D9" s="214">
        <f>IF('2013 SGIP Reservation'!B40="Advanced Energy Storage"=TRUE, IF(F4-C9+D10&lt;1000,F4-C9,IF(F4-C9+D10&gt;1000, 1000-D10, IF(F4-C9&lt;1000,F4-C9,1000))), IF(F4-C9+D10&lt;1000,F4-C9,IF(F4-C9+D10&gt;1000, 1000-D10, IF(F4-C9&lt;1000,F4-C9,1000))))</f>
        <v>0</v>
      </c>
      <c r="E9" s="214">
        <f>IF('2013 SGIP Reservation'!B40="Advanced Energy Storage"=TRUE, IF(F4-D9-C9+E10&lt;1000,F4-D9-C9,IF(F4-D9-C9+E10&gt;1000, 1000-E10, IF(F4-D9-C9&lt;1000,F4-D9-C9,1000))),  IF(F4-D9-C9+E10&lt;1000,F4-D9-C9,IF(F4-D9-C9+E10&gt;1000, 1000-E10, IF(F4-D9-C9&lt;1000,F4-D9-C9,1000))))</f>
        <v>0</v>
      </c>
      <c r="F9" s="215">
        <f>SUM(C9:E9)</f>
        <v>0</v>
      </c>
      <c r="G9" s="216"/>
      <c r="H9" s="217"/>
    </row>
    <row r="10" spans="2:8" ht="43.5" customHeight="1" x14ac:dyDescent="0.2">
      <c r="B10" s="212" t="s">
        <v>116</v>
      </c>
      <c r="C10" s="213">
        <f>IF('2013 SGIP Reservation'!$B$40="Advanced Energy Storage"=TRUE,IF('2013 SGIP Reservation'!G32&gt;1000,1000,'2013 SGIP Reservation'!G32),IF('2013 SGIP Reservation'!G31&gt;1000,1000,'2013 SGIP Reservation'!G31))</f>
        <v>0</v>
      </c>
      <c r="D10" s="214">
        <f>IF('2013 SGIP Reservation'!$B$40="Advanced Energy Storage"=TRUE,IF('2013 SGIP Reservation'!G32&gt;2000,1000,'2013 SGIP Reservation'!G32-C10),IF('2013 SGIP Reservation'!G31&gt;2000,1000,'2013 SGIP Reservation'!G31-C10))</f>
        <v>0</v>
      </c>
      <c r="E10" s="214">
        <f>IF('2013 SGIP Reservation'!$B$40="Advanced Energy Storage"=TRUE,IF('2013 SGIP Reservation'!G32-C10-D10&gt;1000,1000,'2013 SGIP Reservation'!G32-C10-D10),IF('2013 SGIP Reservation'!G31-C10-D10&gt;1000,1000,'2013 SGIP Reservation'!G31-C10-D10))</f>
        <v>0</v>
      </c>
      <c r="F10" s="215">
        <f>SUM(C10:E10)</f>
        <v>0</v>
      </c>
      <c r="G10" s="216"/>
      <c r="H10" s="217"/>
    </row>
    <row r="11" spans="2:8" ht="16.5" customHeight="1" x14ac:dyDescent="0.2">
      <c r="B11" s="212" t="s">
        <v>117</v>
      </c>
      <c r="C11" s="218">
        <f>C9+C10</f>
        <v>0</v>
      </c>
      <c r="D11" s="219">
        <f t="shared" ref="D11:E11" si="0">D9+D10</f>
        <v>0</v>
      </c>
      <c r="E11" s="219">
        <f t="shared" si="0"/>
        <v>0</v>
      </c>
      <c r="F11" s="220">
        <f>SUM(C11:E11)</f>
        <v>0</v>
      </c>
      <c r="G11" s="221"/>
      <c r="H11" s="222"/>
    </row>
    <row r="12" spans="2:8" ht="3" customHeight="1" x14ac:dyDescent="0.2">
      <c r="B12" s="140"/>
      <c r="C12" s="141"/>
      <c r="D12" s="142"/>
      <c r="E12" s="142"/>
      <c r="F12" s="142"/>
      <c r="G12" s="223"/>
      <c r="H12" s="224"/>
    </row>
    <row r="13" spans="2:8" ht="21.75" customHeight="1" x14ac:dyDescent="0.2">
      <c r="B13" s="225" t="s">
        <v>73</v>
      </c>
      <c r="C13" s="68">
        <f>1000*(C8*C9)</f>
        <v>0</v>
      </c>
      <c r="D13" s="68">
        <f t="shared" ref="D13:E13" si="1">1000*(D8*D9)</f>
        <v>0</v>
      </c>
      <c r="E13" s="68">
        <f t="shared" si="1"/>
        <v>0</v>
      </c>
      <c r="F13" s="111">
        <f>SUM(C13:E13)</f>
        <v>0</v>
      </c>
      <c r="G13" s="226"/>
      <c r="H13" s="227"/>
    </row>
    <row r="14" spans="2:8" ht="21.75" customHeight="1" x14ac:dyDescent="0.2">
      <c r="B14" s="225" t="s">
        <v>74</v>
      </c>
      <c r="C14" s="107" t="str">
        <f>IF('2013 SGIP Reservation'!B42="YES",1.2*1000*(C8*C9)-C13,"0")</f>
        <v>0</v>
      </c>
      <c r="D14" s="107" t="str">
        <f>IF('2013 SGIP Reservation'!B42="YES",1.2*1000*(D8*D9)-D13,"0")</f>
        <v>0</v>
      </c>
      <c r="E14" s="107" t="str">
        <f>IF('2013 SGIP Reservation'!B42="YES",1.2*1000*(E8*E9)-E13,"0")</f>
        <v>0</v>
      </c>
      <c r="F14" s="110" t="str">
        <f>IF('2013 SGIP Reservation'!B42="YES",1.2*SUM(C13:E13)-F13,"0")</f>
        <v>0</v>
      </c>
      <c r="G14" s="228"/>
      <c r="H14" s="295"/>
    </row>
    <row r="15" spans="2:8" ht="21.75" customHeight="1" x14ac:dyDescent="0.2">
      <c r="B15" s="225" t="s">
        <v>132</v>
      </c>
      <c r="C15" s="107"/>
      <c r="D15" s="96"/>
      <c r="E15" s="96"/>
      <c r="F15" s="196">
        <f>H29</f>
        <v>0</v>
      </c>
      <c r="G15" s="385"/>
      <c r="H15" s="386"/>
    </row>
    <row r="16" spans="2:8" ht="21.75" customHeight="1" x14ac:dyDescent="0.2">
      <c r="B16" s="225" t="s">
        <v>75</v>
      </c>
      <c r="C16" s="108"/>
      <c r="D16" s="98"/>
      <c r="E16" s="98"/>
      <c r="F16" s="229">
        <f>IF(F13+F14+F15&lt;0,0,F13+F14+F15)</f>
        <v>0</v>
      </c>
      <c r="G16" s="230"/>
      <c r="H16" s="231"/>
    </row>
    <row r="17" spans="2:8" ht="22.5" x14ac:dyDescent="0.2">
      <c r="B17" s="206" t="s">
        <v>63</v>
      </c>
      <c r="C17" s="293"/>
      <c r="D17" s="297"/>
      <c r="E17" s="297"/>
      <c r="F17" s="297"/>
      <c r="G17" s="232"/>
      <c r="H17" s="233"/>
    </row>
    <row r="18" spans="2:8" ht="11.25" x14ac:dyDescent="0.2">
      <c r="B18" s="298"/>
      <c r="C18" s="45" t="s">
        <v>57</v>
      </c>
      <c r="D18" s="45" t="s">
        <v>58</v>
      </c>
      <c r="E18" s="45" t="s">
        <v>77</v>
      </c>
      <c r="F18" s="45" t="s">
        <v>48</v>
      </c>
      <c r="G18" s="195"/>
      <c r="H18" s="194"/>
    </row>
    <row r="19" spans="2:8" ht="21.75" customHeight="1" x14ac:dyDescent="0.2">
      <c r="B19" s="209" t="s">
        <v>113</v>
      </c>
      <c r="C19" s="68">
        <f>IF(OR('2013 SGIP Reservation'!$C$40="Landfill Gas",'2013 SGIP Reservation'!C40="Digester Gas",'2013 SGIP Reservation'!C40="Gas derived from biomass"),Data!$M$4,0)</f>
        <v>0</v>
      </c>
      <c r="D19" s="66">
        <f>ROUND(C19/2,2)</f>
        <v>0</v>
      </c>
      <c r="E19" s="66">
        <f>ROUND(D19/2,2)</f>
        <v>0</v>
      </c>
      <c r="F19" s="104"/>
      <c r="G19" s="234"/>
      <c r="H19" s="211"/>
    </row>
    <row r="20" spans="2:8" ht="21.75" customHeight="1" x14ac:dyDescent="0.2">
      <c r="B20" s="212" t="s">
        <v>114</v>
      </c>
      <c r="C20" s="218">
        <f>IF(AND(NOT('2013 SGIP Reservation'!$B$40="Wind Turbine"),NOT('2013 SGIP Reservation'!$B$40="Advanced Energy Storage"),NOT('2013 SGIP Reservation'!$B$40="Pressure Reduction Turbine"),NOT('2013 SGIP Reservation'!$B$40="Waste Heat to Power"),OR('2013 SGIP Reservation'!$C$40="Landfill Gas",'2013 SGIP Reservation'!$C$40= "Digester Gas", '2013 SGIP Reservation'!$C$40="Gas derived from biomass")),C9,0)</f>
        <v>0</v>
      </c>
      <c r="D20" s="218">
        <f>IF(AND(NOT('2013 SGIP Reservation'!$B$40="Wind Turbine"),NOT('2013 SGIP Reservation'!$B$40="Advanced Energy Storage"),NOT('2013 SGIP Reservation'!$B$40="Pressure Reduction Turbine"),NOT('2013 SGIP Reservation'!$B$40="Waste Heat to Power"),OR('2013 SGIP Reservation'!$C$40="Landfill Gas",'2013 SGIP Reservation'!$C$40= "Digester Gas", '2013 SGIP Reservation'!$C$40="Gas derived from biomass")),D9,0)</f>
        <v>0</v>
      </c>
      <c r="E20" s="218">
        <f>IF(AND(NOT('2013 SGIP Reservation'!$B$40="Wind Turbine"),NOT('2013 SGIP Reservation'!$B$40="Advanced Energy Storage"),NOT('2013 SGIP Reservation'!$B$40="Pressure Reduction Turbine"),NOT('2013 SGIP Reservation'!$B$40="Waste Heat to Power"),OR('2013 SGIP Reservation'!$C$40="Landfill Gas",'2013 SGIP Reservation'!$C$40= "Digester Gas", '2013 SGIP Reservation'!$C$40="Gas derived from biomass")),E9,0)</f>
        <v>0</v>
      </c>
      <c r="F20" s="235">
        <f>SUM(C20:E20)</f>
        <v>0</v>
      </c>
      <c r="G20" s="234"/>
      <c r="H20" s="211"/>
    </row>
    <row r="21" spans="2:8" ht="3" customHeight="1" x14ac:dyDescent="0.2">
      <c r="B21" s="236"/>
      <c r="C21" s="135"/>
      <c r="D21" s="135"/>
      <c r="E21" s="135"/>
      <c r="F21" s="135"/>
      <c r="G21" s="135"/>
      <c r="H21" s="136"/>
    </row>
    <row r="22" spans="2:8" ht="21.75" customHeight="1" x14ac:dyDescent="0.2">
      <c r="B22" s="225" t="s">
        <v>73</v>
      </c>
      <c r="C22" s="68">
        <f>1000*C19*C20</f>
        <v>0</v>
      </c>
      <c r="D22" s="68">
        <f t="shared" ref="D22:E22" si="2">1000*D19*D20</f>
        <v>0</v>
      </c>
      <c r="E22" s="68">
        <f t="shared" si="2"/>
        <v>0</v>
      </c>
      <c r="F22" s="102">
        <f>SUM(C22:E22)</f>
        <v>0</v>
      </c>
      <c r="G22" s="294"/>
      <c r="H22" s="295"/>
    </row>
    <row r="23" spans="2:8" ht="21.75" customHeight="1" x14ac:dyDescent="0.2">
      <c r="B23" s="225" t="s">
        <v>131</v>
      </c>
      <c r="C23" s="107"/>
      <c r="D23" s="96"/>
      <c r="E23" s="96"/>
      <c r="F23" s="197">
        <f>H30</f>
        <v>0</v>
      </c>
      <c r="G23" s="387"/>
      <c r="H23" s="388"/>
    </row>
    <row r="24" spans="2:8" ht="21.75" customHeight="1" x14ac:dyDescent="0.25">
      <c r="B24" s="225" t="s">
        <v>98</v>
      </c>
      <c r="C24" s="108"/>
      <c r="D24" s="98"/>
      <c r="E24" s="98"/>
      <c r="F24" s="237">
        <f>IF(F22+F23&lt;0,0,F22+F23)</f>
        <v>0</v>
      </c>
      <c r="G24" s="238"/>
      <c r="H24" s="239"/>
    </row>
    <row r="25" spans="2:8" ht="3" customHeight="1" x14ac:dyDescent="0.25">
      <c r="B25" s="240"/>
      <c r="C25" s="135"/>
      <c r="D25" s="135"/>
      <c r="E25" s="135"/>
      <c r="F25" s="135"/>
      <c r="G25" s="135"/>
      <c r="H25" s="136"/>
    </row>
    <row r="26" spans="2:8" ht="21.75" customHeight="1" x14ac:dyDescent="0.25">
      <c r="B26" s="225" t="s">
        <v>78</v>
      </c>
      <c r="C26" s="109"/>
      <c r="D26" s="101"/>
      <c r="E26" s="101"/>
      <c r="F26" s="241">
        <f>F16+F24</f>
        <v>0</v>
      </c>
      <c r="G26" s="294"/>
      <c r="H26" s="295"/>
    </row>
    <row r="27" spans="2:8" ht="21.75" customHeight="1" x14ac:dyDescent="0.25">
      <c r="B27" s="242" t="s">
        <v>129</v>
      </c>
      <c r="C27" s="425" t="s">
        <v>130</v>
      </c>
      <c r="D27" s="426"/>
      <c r="E27" s="426"/>
      <c r="F27" s="426"/>
      <c r="G27" s="426"/>
      <c r="H27" s="427"/>
    </row>
    <row r="28" spans="2:8" ht="11.25" hidden="1" x14ac:dyDescent="0.2">
      <c r="B28" s="296"/>
      <c r="C28" s="243"/>
      <c r="D28" s="13" t="s">
        <v>92</v>
      </c>
      <c r="E28" s="13" t="s">
        <v>93</v>
      </c>
      <c r="F28" s="13" t="s">
        <v>97</v>
      </c>
      <c r="G28" s="13" t="s">
        <v>95</v>
      </c>
      <c r="H28" s="13" t="s">
        <v>70</v>
      </c>
    </row>
    <row r="29" spans="2:8" ht="22.5" hidden="1" x14ac:dyDescent="0.2">
      <c r="B29" s="296" t="s">
        <v>96</v>
      </c>
      <c r="C29" s="243"/>
      <c r="D29" s="14">
        <f>F13+F14</f>
        <v>0</v>
      </c>
      <c r="E29" s="14"/>
      <c r="F29" s="15">
        <f>'2013 SGIP Reservation'!D49+0.5*'2013 SGIP Reservation'!E49</f>
        <v>0</v>
      </c>
      <c r="G29" s="15"/>
      <c r="H29" s="16">
        <f>-F29</f>
        <v>0</v>
      </c>
    </row>
    <row r="30" spans="2:8" ht="11.25" hidden="1" x14ac:dyDescent="0.2">
      <c r="B30" s="296" t="s">
        <v>94</v>
      </c>
      <c r="C30" s="243"/>
      <c r="D30" s="12"/>
      <c r="E30" s="14">
        <f>F22</f>
        <v>0</v>
      </c>
      <c r="F30" s="12"/>
      <c r="G30" s="15">
        <f>IF('2013 SGIP Reservation'!D40="Directed", ('2013 SGIP Reservation'!D54-'2013 SGIP Reservation'!B54)*10*'2013 SGIP Reservation'!E54,0)</f>
        <v>0</v>
      </c>
      <c r="H30" s="16">
        <f>IF(OR('2013 SGIP Reservation'!D40="On-site",'2013 SGIP Reservation'!D40="------"),0,IF(E30&lt;=G30,0,G30-E30))</f>
        <v>0</v>
      </c>
    </row>
    <row r="31" spans="2:8" ht="22.5" hidden="1" x14ac:dyDescent="0.2">
      <c r="B31" s="296" t="s">
        <v>79</v>
      </c>
      <c r="C31" s="243"/>
      <c r="D31" s="16">
        <f>IF(D29+H29&lt;0,0,D29+H29)</f>
        <v>0</v>
      </c>
      <c r="E31" s="13"/>
      <c r="F31" s="13"/>
      <c r="G31" s="16">
        <f>(1-0.4-'2013 SGIP Reservation'!C49)*'2013 SGIP Reservation'!B49</f>
        <v>0</v>
      </c>
      <c r="H31" s="16">
        <f>IF(D31&lt;=G31,0,G31-D31)</f>
        <v>0</v>
      </c>
    </row>
    <row r="32" spans="2:8" ht="22.5" hidden="1" x14ac:dyDescent="0.2">
      <c r="B32" s="296" t="s">
        <v>71</v>
      </c>
      <c r="C32" s="243"/>
      <c r="D32" s="16">
        <f>D31+H31</f>
        <v>0</v>
      </c>
      <c r="E32" s="16">
        <f>F24</f>
        <v>0</v>
      </c>
      <c r="F32" s="13"/>
      <c r="G32" s="16">
        <v>5000000</v>
      </c>
      <c r="H32" s="16">
        <f>IF((D32+E32)&lt;=G32,0,G32-(D32+E32))</f>
        <v>0</v>
      </c>
    </row>
    <row r="33" spans="2:8" ht="22.5" hidden="1" x14ac:dyDescent="0.2">
      <c r="B33" s="296" t="s">
        <v>72</v>
      </c>
      <c r="C33" s="243"/>
      <c r="D33" s="16">
        <f>D32+H32</f>
        <v>0</v>
      </c>
      <c r="E33" s="16">
        <f>E32</f>
        <v>0</v>
      </c>
      <c r="F33" s="92">
        <f>'2013 SGIP Reservation'!D49+0.5*'2013 SGIP Reservation'!E49</f>
        <v>0</v>
      </c>
      <c r="G33" s="16">
        <f>'2013 SGIP Reservation'!B49</f>
        <v>0</v>
      </c>
      <c r="H33" s="16">
        <f>IF((D33+E33+F33)&lt;=G33,0,G33-(D33+E33+F33))</f>
        <v>0</v>
      </c>
    </row>
    <row r="34" spans="2:8" ht="21.75" hidden="1" customHeight="1" x14ac:dyDescent="0.2">
      <c r="B34" s="398" t="s">
        <v>99</v>
      </c>
      <c r="C34" s="399"/>
      <c r="D34" s="34"/>
      <c r="E34" s="124"/>
      <c r="F34" s="244">
        <f>SUM(H31:H33)</f>
        <v>0</v>
      </c>
      <c r="G34" s="124"/>
      <c r="H34" s="245"/>
    </row>
    <row r="35" spans="2:8" ht="3" customHeight="1" x14ac:dyDescent="0.25">
      <c r="B35" s="246"/>
      <c r="C35" s="247"/>
      <c r="D35" s="247"/>
      <c r="E35" s="247"/>
      <c r="F35" s="247"/>
      <c r="G35" s="247"/>
      <c r="H35" s="248"/>
    </row>
    <row r="36" spans="2:8" ht="22.5" customHeight="1" x14ac:dyDescent="0.25">
      <c r="B36" s="428" t="s">
        <v>100</v>
      </c>
      <c r="C36" s="367"/>
      <c r="D36" s="249"/>
      <c r="E36" s="249"/>
      <c r="F36" s="250">
        <f>IF(F26&lt;=0,0,IF(F26+F34&lt;0,0,F26+F34))</f>
        <v>0</v>
      </c>
      <c r="G36" s="251"/>
      <c r="H36" s="252"/>
    </row>
    <row r="37" spans="2:8" ht="22.5" customHeight="1" x14ac:dyDescent="0.25">
      <c r="B37" s="192"/>
      <c r="C37" s="154"/>
      <c r="D37" s="154"/>
      <c r="E37" s="154"/>
      <c r="F37" s="154"/>
      <c r="G37" s="154"/>
      <c r="H37" s="154"/>
    </row>
    <row r="38" spans="2:8" x14ac:dyDescent="0.25">
      <c r="B38" s="192"/>
      <c r="C38" s="154"/>
      <c r="D38" s="154"/>
      <c r="E38" s="154"/>
      <c r="F38" s="154"/>
      <c r="G38" s="154"/>
      <c r="H38" s="154"/>
    </row>
    <row r="39" spans="2:8" ht="11.25" hidden="1" x14ac:dyDescent="0.2">
      <c r="B39" s="154"/>
      <c r="C39" s="155"/>
      <c r="D39" s="155"/>
      <c r="E39" s="155"/>
      <c r="F39" s="155"/>
      <c r="G39" s="155"/>
      <c r="H39" s="155"/>
    </row>
    <row r="40" spans="2:8" x14ac:dyDescent="0.25">
      <c r="B40" s="154"/>
      <c r="C40" s="155"/>
      <c r="D40" s="155"/>
      <c r="E40" s="155"/>
      <c r="F40" s="155"/>
      <c r="G40" s="155"/>
      <c r="H40" s="155"/>
    </row>
    <row r="41" spans="2:8" x14ac:dyDescent="0.25">
      <c r="B41" s="192"/>
      <c r="C41" s="154"/>
      <c r="D41" s="154"/>
      <c r="E41" s="32"/>
      <c r="F41" s="154"/>
      <c r="G41" s="154"/>
      <c r="H41" s="154"/>
    </row>
    <row r="42" spans="2:8" ht="22.5" customHeight="1" x14ac:dyDescent="0.25">
      <c r="B42" s="156"/>
      <c r="C42" s="156"/>
      <c r="D42" s="366" t="s">
        <v>81</v>
      </c>
      <c r="E42" s="367"/>
      <c r="F42" s="88" t="s">
        <v>61</v>
      </c>
      <c r="G42" s="83"/>
      <c r="H42" s="83"/>
    </row>
    <row r="43" spans="2:8" ht="22.5" customHeight="1" x14ac:dyDescent="0.25">
      <c r="B43" s="157"/>
      <c r="C43" s="32"/>
      <c r="D43" s="368" t="s">
        <v>151</v>
      </c>
      <c r="E43" s="369"/>
      <c r="F43" s="89">
        <f>'2013 SGIP Reservation'!E28</f>
        <v>0</v>
      </c>
      <c r="G43" s="32"/>
      <c r="H43" s="32"/>
    </row>
    <row r="44" spans="2:8" ht="22.5" customHeight="1" x14ac:dyDescent="0.25">
      <c r="B44" s="157"/>
      <c r="C44" s="32"/>
      <c r="D44" s="366" t="s">
        <v>127</v>
      </c>
      <c r="E44" s="367"/>
      <c r="F44" s="90">
        <f>IF(F4&lt;30,0,F36)</f>
        <v>0</v>
      </c>
      <c r="G44" s="32"/>
      <c r="H44" s="32"/>
    </row>
    <row r="45" spans="2:8" ht="22.5" customHeight="1" x14ac:dyDescent="0.25">
      <c r="B45" s="157"/>
      <c r="C45" s="32"/>
      <c r="D45" s="366" t="s">
        <v>128</v>
      </c>
      <c r="E45" s="367"/>
      <c r="F45" s="90">
        <f>F44/2</f>
        <v>0</v>
      </c>
      <c r="G45" s="32"/>
      <c r="H45" s="32"/>
    </row>
    <row r="46" spans="2:8" ht="22.5" customHeight="1" x14ac:dyDescent="0.25">
      <c r="B46" s="157"/>
      <c r="C46" s="32"/>
      <c r="D46" s="366" t="s">
        <v>121</v>
      </c>
      <c r="E46" s="367"/>
      <c r="F46" s="90">
        <f>F44-F45</f>
        <v>0</v>
      </c>
      <c r="G46" s="32"/>
      <c r="H46" s="32"/>
    </row>
    <row r="47" spans="2:8" ht="22.5" customHeight="1" x14ac:dyDescent="0.25">
      <c r="B47" s="157"/>
      <c r="C47" s="32"/>
      <c r="D47" s="366" t="s">
        <v>120</v>
      </c>
      <c r="E47" s="367"/>
      <c r="F47" s="253" t="e">
        <f>F46/5/F43</f>
        <v>#DIV/0!</v>
      </c>
      <c r="G47" s="169"/>
      <c r="H47" s="32"/>
    </row>
    <row r="49" spans="2:8" x14ac:dyDescent="0.25">
      <c r="B49" s="422" t="str">
        <f>IF(F4&gt;0, "IF YOU ELECTED EXPORT TO GRID FOR YOUR PROJECT, DO NOT FORGET TO PRINT THIS TAB AND THE FIRST TAB. SUBMIT BOTH TO YOUR PROGRAM ADMINISTRATOR","-")</f>
        <v>-</v>
      </c>
      <c r="C49" s="422"/>
      <c r="D49" s="422"/>
      <c r="E49" s="422"/>
      <c r="F49" s="422"/>
      <c r="G49" s="422"/>
      <c r="H49" s="422"/>
    </row>
  </sheetData>
  <sheetProtection password="F811" sheet="1" objects="1" scenarios="1" selectLockedCells="1"/>
  <mergeCells count="14">
    <mergeCell ref="D43:E43"/>
    <mergeCell ref="B49:H49"/>
    <mergeCell ref="B2:H2"/>
    <mergeCell ref="B4:E4"/>
    <mergeCell ref="D44:E44"/>
    <mergeCell ref="D45:E45"/>
    <mergeCell ref="D46:E46"/>
    <mergeCell ref="D47:E47"/>
    <mergeCell ref="G15:H15"/>
    <mergeCell ref="G23:H23"/>
    <mergeCell ref="C27:H27"/>
    <mergeCell ref="B34:C34"/>
    <mergeCell ref="B36:C36"/>
    <mergeCell ref="D42:E42"/>
  </mergeCells>
  <pageMargins left="0.7" right="0.7" top="0.75" bottom="0.75" header="0.3" footer="0.3"/>
  <pageSetup scale="69" orientation="portrait" r:id="rId1"/>
  <headerFooter>
    <oddHeader>&amp;C  &amp;"Century Gothic,Regular"&amp;12 2013 SELF GENERATION INCENTIVE PROGRAM: RESERVATION REQUEST FORM
 v.2&amp;"-,Regular"&amp;11/&amp;"Century Gothic,Regular"&amp;9February 2013</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7"/>
  <sheetViews>
    <sheetView showGridLines="0" showRowColHeaders="0" tabSelected="1" showRuler="0" view="pageLayout" topLeftCell="A22" zoomScale="115" zoomScaleNormal="100" zoomScaleSheetLayoutView="85" zoomScalePageLayoutView="115" workbookViewId="0">
      <selection activeCell="B31" sqref="B31:E31"/>
    </sheetView>
  </sheetViews>
  <sheetFormatPr defaultRowHeight="14.5" x14ac:dyDescent="0.35"/>
  <cols>
    <col min="1" max="5" width="18.54296875" customWidth="1"/>
  </cols>
  <sheetData>
    <row r="1" spans="1:7" ht="21" x14ac:dyDescent="0.35">
      <c r="A1" s="441" t="s">
        <v>164</v>
      </c>
      <c r="B1" s="441"/>
      <c r="C1" s="441"/>
      <c r="D1" s="441"/>
      <c r="E1" s="441"/>
      <c r="F1" s="256"/>
      <c r="G1" s="255"/>
    </row>
    <row r="2" spans="1:7" ht="36" customHeight="1" x14ac:dyDescent="0.35">
      <c r="A2" s="442" t="s">
        <v>165</v>
      </c>
      <c r="B2" s="442"/>
      <c r="C2" s="442"/>
      <c r="D2" s="442"/>
      <c r="E2" s="442"/>
      <c r="F2" s="257"/>
      <c r="G2" s="255"/>
    </row>
    <row r="3" spans="1:7" ht="15.75" x14ac:dyDescent="0.25">
      <c r="A3" s="258"/>
      <c r="B3" s="259" t="s">
        <v>166</v>
      </c>
      <c r="C3" s="260"/>
      <c r="D3" s="260"/>
      <c r="E3" s="261"/>
      <c r="F3" s="257"/>
      <c r="G3" s="255"/>
    </row>
    <row r="4" spans="1:7" ht="18" customHeight="1" x14ac:dyDescent="0.25">
      <c r="A4" s="269" t="s">
        <v>167</v>
      </c>
      <c r="B4" s="435"/>
      <c r="C4" s="436"/>
      <c r="D4" s="436"/>
      <c r="E4" s="437"/>
      <c r="F4" s="257"/>
      <c r="G4" s="255"/>
    </row>
    <row r="5" spans="1:7" ht="15.75" x14ac:dyDescent="0.25">
      <c r="A5" s="269" t="s">
        <v>168</v>
      </c>
      <c r="B5" s="435"/>
      <c r="C5" s="436"/>
      <c r="D5" s="436"/>
      <c r="E5" s="437"/>
      <c r="F5" s="257"/>
      <c r="G5" s="255"/>
    </row>
    <row r="6" spans="1:7" ht="15.75" x14ac:dyDescent="0.25">
      <c r="A6" s="269" t="s">
        <v>169</v>
      </c>
      <c r="B6" s="435"/>
      <c r="C6" s="436"/>
      <c r="D6" s="436"/>
      <c r="E6" s="437"/>
      <c r="F6" s="257"/>
      <c r="G6" s="255"/>
    </row>
    <row r="7" spans="1:7" ht="15.75" x14ac:dyDescent="0.25">
      <c r="A7" s="269"/>
      <c r="B7" s="435"/>
      <c r="C7" s="436"/>
      <c r="D7" s="436"/>
      <c r="E7" s="437"/>
      <c r="F7" s="257"/>
      <c r="G7" s="255"/>
    </row>
    <row r="8" spans="1:7" ht="15.75" x14ac:dyDescent="0.25">
      <c r="A8" s="269" t="s">
        <v>9</v>
      </c>
      <c r="B8" s="435"/>
      <c r="C8" s="436"/>
      <c r="D8" s="436"/>
      <c r="E8" s="437"/>
      <c r="F8" s="257"/>
      <c r="G8" s="255"/>
    </row>
    <row r="9" spans="1:7" ht="15.75" x14ac:dyDescent="0.25">
      <c r="A9" s="269" t="s">
        <v>10</v>
      </c>
      <c r="B9" s="435"/>
      <c r="C9" s="436"/>
      <c r="D9" s="436"/>
      <c r="E9" s="437"/>
      <c r="F9" s="257"/>
      <c r="G9" s="255"/>
    </row>
    <row r="10" spans="1:7" ht="15.75" x14ac:dyDescent="0.25">
      <c r="A10" s="269" t="s">
        <v>11</v>
      </c>
      <c r="B10" s="435"/>
      <c r="C10" s="436"/>
      <c r="D10" s="436"/>
      <c r="E10" s="437"/>
      <c r="F10" s="257"/>
      <c r="G10" s="255"/>
    </row>
    <row r="11" spans="1:7" ht="15.75" x14ac:dyDescent="0.25">
      <c r="A11" s="255"/>
      <c r="B11" s="257"/>
      <c r="C11" s="257"/>
      <c r="D11" s="257"/>
      <c r="E11" s="257"/>
      <c r="F11" s="257"/>
      <c r="G11" s="255"/>
    </row>
    <row r="12" spans="1:7" ht="15.75" x14ac:dyDescent="0.25">
      <c r="A12" s="258"/>
      <c r="B12" s="259" t="s">
        <v>170</v>
      </c>
      <c r="C12" s="260"/>
      <c r="D12" s="260"/>
      <c r="E12" s="261"/>
      <c r="F12" s="257"/>
      <c r="G12" s="255"/>
    </row>
    <row r="13" spans="1:7" ht="31.5" x14ac:dyDescent="0.25">
      <c r="A13" s="269" t="s">
        <v>167</v>
      </c>
      <c r="B13" s="438"/>
      <c r="C13" s="439"/>
      <c r="D13" s="439"/>
      <c r="E13" s="440"/>
      <c r="F13" s="257"/>
      <c r="G13" s="255"/>
    </row>
    <row r="14" spans="1:7" ht="15.75" x14ac:dyDescent="0.25">
      <c r="A14" s="269" t="s">
        <v>168</v>
      </c>
      <c r="B14" s="438"/>
      <c r="C14" s="439"/>
      <c r="D14" s="439"/>
      <c r="E14" s="440"/>
      <c r="F14" s="257"/>
      <c r="G14" s="255"/>
    </row>
    <row r="15" spans="1:7" ht="15.75" x14ac:dyDescent="0.25">
      <c r="A15" s="269" t="s">
        <v>169</v>
      </c>
      <c r="B15" s="438"/>
      <c r="C15" s="439"/>
      <c r="D15" s="439"/>
      <c r="E15" s="440"/>
      <c r="F15" s="257"/>
      <c r="G15" s="255"/>
    </row>
    <row r="16" spans="1:7" ht="15.75" x14ac:dyDescent="0.25">
      <c r="A16" s="269"/>
      <c r="B16" s="438"/>
      <c r="C16" s="439"/>
      <c r="D16" s="439"/>
      <c r="E16" s="440"/>
      <c r="F16" s="257"/>
      <c r="G16" s="255"/>
    </row>
    <row r="17" spans="1:7" ht="15.75" x14ac:dyDescent="0.25">
      <c r="A17" s="269" t="s">
        <v>9</v>
      </c>
      <c r="B17" s="438"/>
      <c r="C17" s="439"/>
      <c r="D17" s="439"/>
      <c r="E17" s="440"/>
      <c r="F17" s="257"/>
      <c r="G17" s="255"/>
    </row>
    <row r="18" spans="1:7" ht="15.75" x14ac:dyDescent="0.25">
      <c r="A18" s="269" t="s">
        <v>10</v>
      </c>
      <c r="B18" s="438"/>
      <c r="C18" s="439"/>
      <c r="D18" s="439"/>
      <c r="E18" s="440"/>
      <c r="F18" s="257"/>
      <c r="G18" s="255"/>
    </row>
    <row r="19" spans="1:7" ht="15.75" x14ac:dyDescent="0.25">
      <c r="A19" s="269" t="s">
        <v>11</v>
      </c>
      <c r="B19" s="438"/>
      <c r="C19" s="439"/>
      <c r="D19" s="439"/>
      <c r="E19" s="440"/>
      <c r="F19" s="257"/>
      <c r="G19" s="255"/>
    </row>
    <row r="20" spans="1:7" ht="15.75" x14ac:dyDescent="0.25">
      <c r="A20" s="257"/>
      <c r="B20" s="257"/>
      <c r="C20" s="257"/>
      <c r="D20" s="257"/>
      <c r="E20" s="257"/>
      <c r="F20" s="257"/>
      <c r="G20" s="255"/>
    </row>
    <row r="21" spans="1:7" ht="15.75" x14ac:dyDescent="0.25">
      <c r="A21" s="257"/>
      <c r="B21" s="257"/>
      <c r="C21" s="257"/>
      <c r="D21" s="257"/>
      <c r="E21" s="257"/>
      <c r="F21" s="257"/>
      <c r="G21" s="255"/>
    </row>
    <row r="22" spans="1:7" ht="31" x14ac:dyDescent="0.35">
      <c r="A22" s="270" t="s">
        <v>171</v>
      </c>
      <c r="B22" s="429">
        <f>IF('Export to Grid Calculation'!F36&gt;0,'Export to Grid Calculation'!F36,'2013 SGIP Reservation'!E84)</f>
        <v>0</v>
      </c>
      <c r="C22" s="430"/>
      <c r="D22" s="430"/>
      <c r="E22" s="431"/>
      <c r="F22" s="257"/>
      <c r="G22" s="255"/>
    </row>
    <row r="23" spans="1:7" ht="15.5" x14ac:dyDescent="0.35">
      <c r="A23" s="255"/>
      <c r="B23" s="257"/>
      <c r="C23" s="257"/>
      <c r="D23" s="257"/>
      <c r="E23" s="257"/>
      <c r="F23" s="257"/>
      <c r="G23" s="255"/>
    </row>
    <row r="24" spans="1:7" ht="15.5" x14ac:dyDescent="0.35">
      <c r="A24" s="270" t="s">
        <v>172</v>
      </c>
      <c r="B24" s="432">
        <f>ROUND(B22*1%,0)</f>
        <v>0</v>
      </c>
      <c r="C24" s="433"/>
      <c r="D24" s="433"/>
      <c r="E24" s="434"/>
      <c r="F24" s="257"/>
      <c r="G24" s="255"/>
    </row>
    <row r="25" spans="1:7" ht="31" x14ac:dyDescent="0.35">
      <c r="A25" s="271" t="s">
        <v>173</v>
      </c>
      <c r="B25" s="262"/>
      <c r="C25" s="257"/>
      <c r="D25" s="257"/>
      <c r="E25" s="257"/>
      <c r="F25" s="257"/>
      <c r="G25" s="255"/>
    </row>
    <row r="26" spans="1:7" ht="15.5" x14ac:dyDescent="0.35">
      <c r="A26" s="263"/>
      <c r="B26" s="264"/>
      <c r="C26" s="257"/>
      <c r="D26" s="257"/>
      <c r="E26" s="257"/>
      <c r="F26" s="257"/>
      <c r="G26" s="255"/>
    </row>
    <row r="27" spans="1:7" ht="15.5" x14ac:dyDescent="0.35">
      <c r="A27" s="270" t="s">
        <v>174</v>
      </c>
      <c r="B27" s="443">
        <f>B24</f>
        <v>0</v>
      </c>
      <c r="C27" s="444"/>
      <c r="D27" s="444"/>
      <c r="E27" s="445"/>
      <c r="F27" s="257"/>
      <c r="G27" s="255"/>
    </row>
    <row r="28" spans="1:7" ht="15.5" x14ac:dyDescent="0.35">
      <c r="A28" s="265"/>
      <c r="B28" s="266"/>
      <c r="C28" s="257"/>
      <c r="D28" s="257"/>
      <c r="E28" s="257"/>
      <c r="F28" s="257"/>
      <c r="G28" s="255"/>
    </row>
    <row r="29" spans="1:7" ht="15.5" x14ac:dyDescent="0.35">
      <c r="A29" s="270" t="s">
        <v>175</v>
      </c>
      <c r="B29" s="446" t="s">
        <v>176</v>
      </c>
      <c r="C29" s="447"/>
      <c r="D29" s="447"/>
      <c r="E29" s="448"/>
      <c r="F29" s="257"/>
      <c r="G29" s="255"/>
    </row>
    <row r="30" spans="1:7" ht="15.5" x14ac:dyDescent="0.35">
      <c r="A30" s="255"/>
      <c r="B30" s="257"/>
      <c r="C30" s="257"/>
      <c r="D30" s="257"/>
      <c r="E30" s="257"/>
      <c r="F30" s="257"/>
      <c r="G30" s="255"/>
    </row>
    <row r="31" spans="1:7" ht="15.5" x14ac:dyDescent="0.35">
      <c r="A31" s="270" t="s">
        <v>177</v>
      </c>
      <c r="B31" s="436"/>
      <c r="C31" s="436"/>
      <c r="D31" s="436"/>
      <c r="E31" s="437"/>
      <c r="F31" s="257"/>
      <c r="G31" s="255"/>
    </row>
    <row r="32" spans="1:7" ht="15.5" x14ac:dyDescent="0.35">
      <c r="A32" s="267"/>
      <c r="B32" s="257"/>
      <c r="C32" s="257"/>
      <c r="D32" s="257"/>
      <c r="E32" s="257"/>
      <c r="F32" s="257"/>
      <c r="G32" s="255"/>
    </row>
    <row r="33" spans="1:7" ht="15.5" x14ac:dyDescent="0.35">
      <c r="A33" s="270" t="s">
        <v>178</v>
      </c>
      <c r="B33" s="436"/>
      <c r="C33" s="436"/>
      <c r="D33" s="436"/>
      <c r="E33" s="437"/>
      <c r="F33" s="257"/>
      <c r="G33" s="255"/>
    </row>
    <row r="34" spans="1:7" ht="15.5" x14ac:dyDescent="0.35">
      <c r="A34" s="268"/>
      <c r="B34" s="257"/>
      <c r="C34" s="257"/>
      <c r="D34" s="257"/>
      <c r="E34" s="257"/>
      <c r="F34" s="257"/>
      <c r="G34" s="255"/>
    </row>
    <row r="35" spans="1:7" ht="15.5" x14ac:dyDescent="0.35">
      <c r="A35" s="272" t="s">
        <v>88</v>
      </c>
      <c r="B35" s="449"/>
      <c r="C35" s="449"/>
      <c r="D35" s="449"/>
      <c r="E35" s="450"/>
      <c r="F35" s="257"/>
      <c r="G35" s="255"/>
    </row>
    <row r="36" spans="1:7" ht="15.5" x14ac:dyDescent="0.35">
      <c r="A36" s="273"/>
      <c r="B36" s="451"/>
      <c r="C36" s="451"/>
      <c r="D36" s="451"/>
      <c r="E36" s="452"/>
      <c r="F36" s="257"/>
      <c r="G36" s="255"/>
    </row>
    <row r="37" spans="1:7" ht="15.5" x14ac:dyDescent="0.35">
      <c r="A37" s="257"/>
      <c r="B37" s="257"/>
      <c r="C37" s="257"/>
      <c r="D37" s="257"/>
      <c r="E37" s="257"/>
      <c r="F37" s="257"/>
      <c r="G37" s="255"/>
    </row>
  </sheetData>
  <sheetProtection password="F811" sheet="1" objects="1" scenarios="1" selectLockedCells="1"/>
  <mergeCells count="23">
    <mergeCell ref="B27:E27"/>
    <mergeCell ref="B29:E29"/>
    <mergeCell ref="B31:E31"/>
    <mergeCell ref="B33:E33"/>
    <mergeCell ref="B35:E36"/>
    <mergeCell ref="A1:E1"/>
    <mergeCell ref="B16:E16"/>
    <mergeCell ref="B17:E17"/>
    <mergeCell ref="B18:E18"/>
    <mergeCell ref="B19:E19"/>
    <mergeCell ref="A2:E2"/>
    <mergeCell ref="B4:E4"/>
    <mergeCell ref="B5:E5"/>
    <mergeCell ref="B6:E6"/>
    <mergeCell ref="B7:E7"/>
    <mergeCell ref="B22:E22"/>
    <mergeCell ref="B24:E24"/>
    <mergeCell ref="B8:E8"/>
    <mergeCell ref="B9:E9"/>
    <mergeCell ref="B10:E10"/>
    <mergeCell ref="B13:E13"/>
    <mergeCell ref="B14:E14"/>
    <mergeCell ref="B15:E15"/>
  </mergeCells>
  <pageMargins left="0.7" right="0.7" top="0.75" bottom="0.75" header="0.3" footer="0.3"/>
  <pageSetup scale="97" orientation="portrait" r:id="rId1"/>
  <headerFooter>
    <oddHeader>&amp;C2013 SELF GENERATION INCENTIVE PROGRAM: RESERVATION REQUEST FORM
 v.2/February 2013</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4"/>
  <sheetViews>
    <sheetView topLeftCell="E1" workbookViewId="0">
      <selection activeCell="L3" sqref="L3"/>
    </sheetView>
  </sheetViews>
  <sheetFormatPr defaultColWidth="9" defaultRowHeight="22.5" customHeight="1" x14ac:dyDescent="0.35"/>
  <cols>
    <col min="2" max="2" width="12.26953125" style="274" customWidth="1"/>
    <col min="3" max="3" width="9" style="274"/>
    <col min="4" max="4" width="12.54296875" style="274" customWidth="1"/>
    <col min="5" max="24" width="9" style="274"/>
  </cols>
  <sheetData>
    <row r="2" spans="2:24" ht="22.5" customHeight="1" x14ac:dyDescent="0.25">
      <c r="B2" s="12" t="s">
        <v>64</v>
      </c>
      <c r="D2" s="12" t="s">
        <v>65</v>
      </c>
      <c r="F2" s="12" t="s">
        <v>106</v>
      </c>
      <c r="H2" s="453" t="s">
        <v>51</v>
      </c>
      <c r="I2" s="454"/>
      <c r="J2" s="12" t="s">
        <v>60</v>
      </c>
      <c r="L2" s="12" t="s">
        <v>52</v>
      </c>
      <c r="M2" s="12" t="s">
        <v>102</v>
      </c>
      <c r="O2" s="453" t="s">
        <v>53</v>
      </c>
      <c r="P2" s="454"/>
      <c r="Q2" s="12"/>
      <c r="S2" s="12" t="s">
        <v>54</v>
      </c>
      <c r="T2" s="12"/>
      <c r="U2" s="12"/>
      <c r="W2" s="453" t="s">
        <v>152</v>
      </c>
      <c r="X2" s="454"/>
    </row>
    <row r="3" spans="2:24" ht="22.5" customHeight="1" x14ac:dyDescent="0.25">
      <c r="B3" s="275" t="s">
        <v>16</v>
      </c>
      <c r="D3" s="275" t="s">
        <v>68</v>
      </c>
      <c r="F3" s="275" t="s">
        <v>27</v>
      </c>
      <c r="H3" s="275" t="s">
        <v>27</v>
      </c>
      <c r="I3" s="12"/>
      <c r="J3" s="12"/>
      <c r="L3" s="275" t="s">
        <v>27</v>
      </c>
      <c r="M3" s="12"/>
      <c r="O3" s="275" t="s">
        <v>27</v>
      </c>
      <c r="P3" s="12"/>
      <c r="Q3" s="12"/>
      <c r="S3" s="12"/>
      <c r="T3" s="12"/>
      <c r="U3" s="12"/>
      <c r="W3" s="275" t="s">
        <v>27</v>
      </c>
      <c r="X3" s="12" t="s">
        <v>153</v>
      </c>
    </row>
    <row r="4" spans="2:24" ht="22.5" customHeight="1" x14ac:dyDescent="0.25">
      <c r="B4" s="12" t="s">
        <v>12</v>
      </c>
      <c r="D4" s="12" t="s">
        <v>66</v>
      </c>
      <c r="F4" s="12" t="s">
        <v>110</v>
      </c>
      <c r="H4" s="12" t="s">
        <v>4</v>
      </c>
      <c r="I4" s="276">
        <v>0.48</v>
      </c>
      <c r="J4" s="277">
        <v>0.8</v>
      </c>
      <c r="L4" s="12" t="s">
        <v>28</v>
      </c>
      <c r="M4" s="276">
        <v>1.8</v>
      </c>
      <c r="O4" s="12" t="s">
        <v>34</v>
      </c>
      <c r="P4" s="12"/>
      <c r="Q4" s="12"/>
      <c r="S4" s="275" t="s">
        <v>27</v>
      </c>
      <c r="T4" s="12"/>
      <c r="U4" s="12"/>
      <c r="W4" s="12" t="s">
        <v>4</v>
      </c>
      <c r="X4" s="12" t="s">
        <v>153</v>
      </c>
    </row>
    <row r="5" spans="2:24" ht="22.5" customHeight="1" x14ac:dyDescent="0.25">
      <c r="B5" s="12" t="s">
        <v>13</v>
      </c>
      <c r="D5" s="12" t="s">
        <v>67</v>
      </c>
      <c r="F5" s="12" t="s">
        <v>111</v>
      </c>
      <c r="H5" s="12" t="s">
        <v>5</v>
      </c>
      <c r="I5" s="276">
        <v>0.48</v>
      </c>
      <c r="J5" s="277">
        <v>0.8</v>
      </c>
      <c r="L5" s="12" t="s">
        <v>29</v>
      </c>
      <c r="M5" s="278">
        <v>1.8</v>
      </c>
      <c r="O5" s="12" t="s">
        <v>35</v>
      </c>
      <c r="P5" s="12"/>
      <c r="Q5" s="12"/>
      <c r="S5" s="275" t="s">
        <v>55</v>
      </c>
      <c r="T5" s="12"/>
      <c r="U5" s="12"/>
      <c r="W5" s="12" t="s">
        <v>5</v>
      </c>
      <c r="X5" s="12" t="s">
        <v>153</v>
      </c>
    </row>
    <row r="6" spans="2:24" ht="22.5" customHeight="1" x14ac:dyDescent="0.25">
      <c r="B6" s="12" t="s">
        <v>14</v>
      </c>
      <c r="D6" s="12" t="s">
        <v>69</v>
      </c>
      <c r="F6" s="12" t="s">
        <v>107</v>
      </c>
      <c r="H6" s="12" t="s">
        <v>6</v>
      </c>
      <c r="I6" s="276">
        <v>0.48</v>
      </c>
      <c r="J6" s="277">
        <v>0.8</v>
      </c>
      <c r="L6" s="12" t="s">
        <v>144</v>
      </c>
      <c r="M6" s="278">
        <v>1.8</v>
      </c>
      <c r="S6" s="12" t="s">
        <v>56</v>
      </c>
      <c r="T6" s="12"/>
      <c r="U6" s="12"/>
      <c r="W6" s="12" t="s">
        <v>6</v>
      </c>
      <c r="X6" s="12" t="s">
        <v>153</v>
      </c>
    </row>
    <row r="7" spans="2:24" ht="22.5" customHeight="1" x14ac:dyDescent="0.25">
      <c r="B7" s="12" t="s">
        <v>15</v>
      </c>
      <c r="F7" s="12" t="s">
        <v>108</v>
      </c>
      <c r="H7" s="12" t="s">
        <v>2</v>
      </c>
      <c r="I7" s="276">
        <v>1.19</v>
      </c>
      <c r="J7" s="277">
        <v>0.25</v>
      </c>
      <c r="L7" s="12" t="s">
        <v>30</v>
      </c>
      <c r="M7" s="12"/>
      <c r="S7" s="12" t="s">
        <v>185</v>
      </c>
      <c r="W7" s="12" t="s">
        <v>2</v>
      </c>
      <c r="X7" s="12" t="s">
        <v>153</v>
      </c>
    </row>
    <row r="8" spans="2:24" ht="22.5" customHeight="1" x14ac:dyDescent="0.25">
      <c r="B8" s="12" t="s">
        <v>158</v>
      </c>
      <c r="F8" s="12" t="s">
        <v>109</v>
      </c>
      <c r="H8" s="12" t="s">
        <v>1</v>
      </c>
      <c r="I8" s="276">
        <v>1.19</v>
      </c>
      <c r="J8" s="277">
        <v>0.8</v>
      </c>
      <c r="L8" s="12" t="s">
        <v>31</v>
      </c>
      <c r="M8" s="12"/>
      <c r="W8" s="12" t="s">
        <v>1</v>
      </c>
      <c r="X8" s="12" t="s">
        <v>153</v>
      </c>
    </row>
    <row r="9" spans="2:24" ht="22.5" customHeight="1" x14ac:dyDescent="0.25">
      <c r="B9" s="12" t="s">
        <v>159</v>
      </c>
      <c r="H9" s="12" t="s">
        <v>0</v>
      </c>
      <c r="I9" s="276">
        <v>1.19</v>
      </c>
      <c r="J9" s="277">
        <v>0.8</v>
      </c>
      <c r="L9" s="12" t="s">
        <v>162</v>
      </c>
      <c r="M9" s="12"/>
      <c r="W9" s="12" t="s">
        <v>0</v>
      </c>
      <c r="X9" s="12" t="s">
        <v>153</v>
      </c>
    </row>
    <row r="10" spans="2:24" ht="22.5" customHeight="1" x14ac:dyDescent="0.25">
      <c r="H10" s="12" t="s">
        <v>24</v>
      </c>
      <c r="I10" s="276">
        <v>2.0299999999999998</v>
      </c>
      <c r="J10" s="277">
        <v>0.8</v>
      </c>
      <c r="L10" s="12" t="s">
        <v>163</v>
      </c>
      <c r="M10" s="12"/>
      <c r="W10" s="12" t="s">
        <v>24</v>
      </c>
      <c r="X10" s="12" t="s">
        <v>153</v>
      </c>
    </row>
    <row r="11" spans="2:24" ht="22.5" customHeight="1" x14ac:dyDescent="0.25">
      <c r="H11" s="12" t="s">
        <v>23</v>
      </c>
      <c r="I11" s="276">
        <v>2.0299999999999998</v>
      </c>
      <c r="J11" s="277">
        <v>0.8</v>
      </c>
      <c r="L11" s="12" t="s">
        <v>32</v>
      </c>
      <c r="M11" s="12"/>
      <c r="W11" s="12" t="s">
        <v>23</v>
      </c>
      <c r="X11" s="12" t="s">
        <v>153</v>
      </c>
    </row>
    <row r="12" spans="2:24" ht="22.5" customHeight="1" x14ac:dyDescent="0.25">
      <c r="H12" s="275" t="s">
        <v>27</v>
      </c>
      <c r="I12" s="276"/>
      <c r="J12" s="277"/>
      <c r="L12" s="6"/>
      <c r="M12" s="6"/>
      <c r="W12" s="12" t="s">
        <v>3</v>
      </c>
      <c r="X12" s="276" t="s">
        <v>154</v>
      </c>
    </row>
    <row r="13" spans="2:24" ht="22.5" customHeight="1" x14ac:dyDescent="0.25">
      <c r="H13" s="12" t="s">
        <v>3</v>
      </c>
      <c r="I13" s="276">
        <v>1.8</v>
      </c>
      <c r="J13" s="277">
        <v>0.1</v>
      </c>
      <c r="L13" s="6"/>
      <c r="M13" s="6"/>
      <c r="W13" s="6"/>
      <c r="X13" s="282"/>
    </row>
    <row r="14" spans="2:24" ht="22.5" customHeight="1" x14ac:dyDescent="0.25">
      <c r="H14" s="6"/>
      <c r="I14" s="282"/>
      <c r="J14" s="283"/>
    </row>
  </sheetData>
  <mergeCells count="3">
    <mergeCell ref="H2:I2"/>
    <mergeCell ref="O2:P2"/>
    <mergeCell ref="W2:X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2013 SGIP Reservation</vt:lpstr>
      <vt:lpstr>Export to Grid Calculation</vt:lpstr>
      <vt:lpstr>Application Fee Invoice</vt:lpstr>
      <vt:lpstr>Data</vt:lpstr>
      <vt:lpstr>'2013 SGIP Reservation'!Print_Area</vt:lpstr>
      <vt:lpstr>'Application Fee Invoice'!Print_Area</vt:lpstr>
      <vt:lpstr>'Export to Grid Calculation'!Print_Area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 SGIP Reservation Request Form (v.1.0)</dc:title>
  <dc:creator>Billy Gamboa</dc:creator>
  <cp:keywords>SGIP, Reservation Request, Incentive Calculator</cp:keywords>
  <cp:lastModifiedBy>Rosie Magana</cp:lastModifiedBy>
  <cp:lastPrinted>2013-02-06T17:44:41Z</cp:lastPrinted>
  <dcterms:created xsi:type="dcterms:W3CDTF">2012-10-13T23:01:53Z</dcterms:created>
  <dcterms:modified xsi:type="dcterms:W3CDTF">2013-02-06T17:45:30Z</dcterms:modified>
</cp:coreProperties>
</file>