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035" windowWidth="19440" windowHeight="13620" tabRatio="890" activeTab="0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2.1-2.3" sheetId="10" r:id="rId10"/>
    <sheet name="2.4" sheetId="11" r:id="rId11"/>
    <sheet name="3.1" sheetId="12" r:id="rId12"/>
    <sheet name="3.2" sheetId="13" r:id="rId13"/>
    <sheet name="3.3" sheetId="14" r:id="rId14"/>
    <sheet name="3.4" sheetId="15" r:id="rId15"/>
    <sheet name="3.5" sheetId="16" r:id="rId16"/>
    <sheet name="4.1" sheetId="17" r:id="rId17"/>
    <sheet name="4.2" sheetId="18" r:id="rId18"/>
    <sheet name="5.1" sheetId="19" r:id="rId19"/>
    <sheet name="6.1" sheetId="20" r:id="rId20"/>
    <sheet name="6.1a-b" sheetId="21" r:id="rId21"/>
    <sheet name="6.2a" sheetId="22" r:id="rId22"/>
    <sheet name="7.0" sheetId="23" r:id="rId23"/>
    <sheet name="8.0" sheetId="24" r:id="rId24"/>
    <sheet name="9.0" sheetId="25" r:id="rId25"/>
  </sheets>
  <externalReferences>
    <externalReference r:id="rId28"/>
    <externalReference r:id="rId29"/>
    <externalReference r:id="rId30"/>
  </externalReferences>
  <definedNames>
    <definedName name="DECISION_THEME">'[1]Table 7 - Table of Compliance'!$J$6:$J$22</definedName>
    <definedName name="Market_Sector">#REF!</definedName>
    <definedName name="MaxMeasures">'[2]Calcs'!$C$7</definedName>
    <definedName name="_xlnm.Print_Area" localSheetId="0">'1.1'!$A$1:$I$29</definedName>
    <definedName name="_xlnm.Print_Area" localSheetId="1">'1.2'!$A$2:$K$85</definedName>
    <definedName name="_xlnm.Print_Area" localSheetId="2">'1.3'!$B$2:$J$33</definedName>
    <definedName name="_xlnm.Print_Area" localSheetId="3">'1.4'!$A$2:$K$217</definedName>
    <definedName name="_xlnm.Print_Area" localSheetId="4">'1.5'!$A$2:$N$18</definedName>
    <definedName name="_xlnm.Print_Area" localSheetId="5">'1.6'!$A$2:$K$82</definedName>
    <definedName name="_xlnm.Print_Area" localSheetId="6">'1.7'!$B$1:$G$43</definedName>
    <definedName name="_xlnm.Print_Area" localSheetId="7">'1.8'!$B$2:$G$43</definedName>
    <definedName name="_xlnm.Print_Area" localSheetId="8">'1.9'!$B$2:$F$76</definedName>
    <definedName name="_xlnm.Print_Area" localSheetId="9">'2.1-2.3'!$B$2:$F$24</definedName>
    <definedName name="_xlnm.Print_Area" localSheetId="10">'2.4'!$B$2:$I$49</definedName>
    <definedName name="_xlnm.Print_Area" localSheetId="11">'3.1'!$B$2:$H$10</definedName>
    <definedName name="_xlnm.Print_Area" localSheetId="12">'3.2'!$B$2:$I$10</definedName>
    <definedName name="_xlnm.Print_Area" localSheetId="13">'3.3'!$B$2:$G$5</definedName>
    <definedName name="_xlnm.Print_Area" localSheetId="14">'3.4'!$A$2:$I$29</definedName>
    <definedName name="_xlnm.Print_Area" localSheetId="15">'3.5'!$B$2:$F$26</definedName>
    <definedName name="_xlnm.Print_Area" localSheetId="16">'4.1'!$B$2:$H$80</definedName>
    <definedName name="_xlnm.Print_Area" localSheetId="17">'4.2'!$A$2:$S$66</definedName>
    <definedName name="_xlnm.Print_Area" localSheetId="18">'5.1'!$B$2:$D$7</definedName>
    <definedName name="_xlnm.Print_Area" localSheetId="19">'6.1'!$B$2:$F$11</definedName>
    <definedName name="_xlnm.Print_Area" localSheetId="20">'6.1a-b'!$B$2:$K$18</definedName>
    <definedName name="_xlnm.Print_Area" localSheetId="21">'6.2a'!$B$2:$H$72</definedName>
    <definedName name="_xlnm.Print_Area" localSheetId="23">'8.0'!$B$2:$Q$13</definedName>
    <definedName name="_xlnm.Print_Area" localSheetId="24">'9.0'!$B$2:$O$6</definedName>
    <definedName name="_xlnm.Print_Titles" localSheetId="3">'1.4'!$2:$3</definedName>
    <definedName name="_xlnm.Print_Titles" localSheetId="5">'1.6'!$2:$3</definedName>
    <definedName name="_xlnm.Print_Titles" localSheetId="8">'1.9'!$2:$3</definedName>
    <definedName name="Program_Status">#REF!</definedName>
    <definedName name="Program_Type">#REF!</definedName>
    <definedName name="StartYr">'[2]Input'!$E$7</definedName>
    <definedName name="Utility_Grouping">#REF!</definedName>
  </definedNames>
  <calcPr fullCalcOnLoad="1"/>
</workbook>
</file>

<file path=xl/sharedStrings.xml><?xml version="1.0" encoding="utf-8"?>
<sst xmlns="http://schemas.openxmlformats.org/spreadsheetml/2006/main" count="1953" uniqueCount="717">
  <si>
    <t>Total</t>
  </si>
  <si>
    <t>% of 2013 Goal</t>
  </si>
  <si>
    <t>% of 2014 Goal</t>
  </si>
  <si>
    <t>Total Portfolio</t>
  </si>
  <si>
    <t>Energy Savings (Gross GWh)</t>
  </si>
  <si>
    <t>Demand Reduction (Gross MW)</t>
  </si>
  <si>
    <t>Gas Savings (Gross MMTh)</t>
  </si>
  <si>
    <t>% 
of Total</t>
  </si>
  <si>
    <t>Residential</t>
  </si>
  <si>
    <t>RES</t>
  </si>
  <si>
    <t>Commercial</t>
  </si>
  <si>
    <t>Space Cooling/Heating</t>
  </si>
  <si>
    <t>Industrial</t>
  </si>
  <si>
    <t>Other</t>
  </si>
  <si>
    <t>Agricultural</t>
  </si>
  <si>
    <t>Codes and Standards</t>
  </si>
  <si>
    <t>Water Heating</t>
  </si>
  <si>
    <t>Grand Total</t>
  </si>
  <si>
    <t>Market Sector</t>
  </si>
  <si>
    <t>% of 
Total</t>
  </si>
  <si>
    <t>Gas Savings 
(Gross MMTh)</t>
  </si>
  <si>
    <t>Measure Summary Categories</t>
  </si>
  <si>
    <t xml:space="preserve">Unit Description </t>
  </si>
  <si>
    <t xml:space="preserve">Unit Goals </t>
  </si>
  <si>
    <t xml:space="preserve">Total Gross kW </t>
  </si>
  <si>
    <t xml:space="preserve">Total Net kW </t>
  </si>
  <si>
    <t>% Portfolio Kw</t>
  </si>
  <si>
    <t xml:space="preserve">Total Gross kWh Savings </t>
  </si>
  <si>
    <t xml:space="preserve">Total Net kWh Savings </t>
  </si>
  <si>
    <t>% Portfolio Kwh</t>
  </si>
  <si>
    <t>Total Gross Therms</t>
  </si>
  <si>
    <t>Total Net Therms</t>
  </si>
  <si>
    <t>% Portfolio Therms</t>
  </si>
  <si>
    <t xml:space="preserve">Weighted Avg NTG Ratio </t>
  </si>
  <si>
    <t xml:space="preserve">Weighted Avg EUL </t>
  </si>
  <si>
    <t>Unit</t>
  </si>
  <si>
    <t>Home</t>
  </si>
  <si>
    <t>Showerhead</t>
  </si>
  <si>
    <t>Therm</t>
  </si>
  <si>
    <t>2013-2014 Program Cycle Budget</t>
  </si>
  <si>
    <t xml:space="preserve">Unspent/Uncommitted EM&amp;V Carryover Funds </t>
  </si>
  <si>
    <t>Total Funding Request for 2013-2014 Program Cycle</t>
  </si>
  <si>
    <t>Budget by Funding Source</t>
  </si>
  <si>
    <t>2013-2014 Authorized (Before Carryonver)</t>
  </si>
  <si>
    <t>2013 Budget</t>
  </si>
  <si>
    <t>Allocation</t>
  </si>
  <si>
    <t>2014 Budget</t>
  </si>
  <si>
    <t>Total 2013-2014 Program Cycle Budget</t>
  </si>
  <si>
    <t>Percent of 
2013-2014 Funding</t>
  </si>
  <si>
    <t>Gas PPP Surcharge Funds</t>
  </si>
  <si>
    <t>Total Funds</t>
  </si>
  <si>
    <t>Revenue Requirement for Cost Recovery by Funding Source</t>
  </si>
  <si>
    <t>2013 Revenue Requirement</t>
  </si>
  <si>
    <t>2014 Revenue Requirement</t>
  </si>
  <si>
    <t>Total 2013-2014 Revenue Requirement</t>
  </si>
  <si>
    <t>Unspent/Uncommitted Carryover Funds</t>
  </si>
  <si>
    <t>Total Unspent/Uncommitted Funds</t>
  </si>
  <si>
    <t>Electric PGC</t>
  </si>
  <si>
    <t>Electric Procurement</t>
  </si>
  <si>
    <t>Total Electric</t>
  </si>
  <si>
    <t>Gas</t>
  </si>
  <si>
    <t xml:space="preserve">Total </t>
  </si>
  <si>
    <t>2010-2012</t>
  </si>
  <si>
    <t>2006-2008</t>
  </si>
  <si>
    <t>Total Pre-2010</t>
  </si>
  <si>
    <t xml:space="preserve">EM&amp;V Unspent/Uncommitted Funds </t>
  </si>
  <si>
    <t xml:space="preserve">Electric </t>
  </si>
  <si>
    <t xml:space="preserve">Program Unspent/Uncommitted Funds </t>
  </si>
  <si>
    <t>Codes &amp; Standards</t>
  </si>
  <si>
    <t xml:space="preserve">Total Costs </t>
  </si>
  <si>
    <t>Total Savings (Benefits in $)</t>
  </si>
  <si>
    <t xml:space="preserve">Total Net Benefits </t>
  </si>
  <si>
    <t>Benefit/Cost Ratio</t>
  </si>
  <si>
    <t>Levelized Cost per kWh Saved (cents/kWh)</t>
  </si>
  <si>
    <t>Note:</t>
  </si>
  <si>
    <t>% Net Benefits</t>
  </si>
  <si>
    <t>Total Electric Net Benefits</t>
  </si>
  <si>
    <t xml:space="preserve">   Electric</t>
  </si>
  <si>
    <t>Total Gas Net Benefits</t>
  </si>
  <si>
    <t xml:space="preserve">   Gas</t>
  </si>
  <si>
    <t>Total Net Benefits</t>
  </si>
  <si>
    <t>Program Number</t>
  </si>
  <si>
    <t>Program Name</t>
  </si>
  <si>
    <t>Program Type</t>
  </si>
  <si>
    <t xml:space="preserve">Program Status </t>
  </si>
  <si>
    <t>CO2 (tons)</t>
  </si>
  <si>
    <t>NOx (lbs.)</t>
  </si>
  <si>
    <t>PM10 (lbs.)</t>
  </si>
  <si>
    <t>Electric</t>
  </si>
  <si>
    <t>Programs Contributing to the GBI</t>
  </si>
  <si>
    <t>Program Impacts</t>
  </si>
  <si>
    <t>Emissions Reduction</t>
  </si>
  <si>
    <t>Energy Savings
 (Gross kWh)</t>
  </si>
  <si>
    <t>Demand Reduction
(Gross kW)</t>
  </si>
  <si>
    <t>Gas Savings
(Gross Therms)</t>
  </si>
  <si>
    <t>Nox (lbs.)</t>
  </si>
  <si>
    <t>Core Programs (Commercial Sector Only)</t>
  </si>
  <si>
    <t>California State Government Buildings</t>
  </si>
  <si>
    <t>Federal &amp; Local Government Buildings</t>
  </si>
  <si>
    <t>Commercial Buildings</t>
  </si>
  <si>
    <t xml:space="preserve">Government Partnerships </t>
  </si>
  <si>
    <t>Third Parties</t>
  </si>
  <si>
    <t>California State Government Buildings Total</t>
  </si>
  <si>
    <t>Federal &amp; Local Government Buildings Total</t>
  </si>
  <si>
    <t>Commercial Buildings Total</t>
  </si>
  <si>
    <t>NA</t>
  </si>
  <si>
    <t>Percent of Budget (with EM&amp;V)</t>
  </si>
  <si>
    <t>Line #s</t>
  </si>
  <si>
    <t>PROGRAM Category</t>
  </si>
  <si>
    <t>Core Portfolio - Base Scenario</t>
  </si>
  <si>
    <t xml:space="preserve">Third Party Portfolio </t>
  </si>
  <si>
    <t xml:space="preserve">Govt Partnership Portfolio </t>
  </si>
  <si>
    <t>Total EE Portfolio</t>
  </si>
  <si>
    <t>Resource</t>
  </si>
  <si>
    <t>Nonresource</t>
  </si>
  <si>
    <t>Total Core</t>
  </si>
  <si>
    <t>Total Third Party</t>
  </si>
  <si>
    <t>Total Govt Partnership</t>
  </si>
  <si>
    <t>BUDGET (IOU+Subcontractor)</t>
  </si>
  <si>
    <t>A.</t>
  </si>
  <si>
    <t>Administrative Costs</t>
  </si>
  <si>
    <t>A.1</t>
  </si>
  <si>
    <t>A.1.1</t>
  </si>
  <si>
    <t>IOU</t>
  </si>
  <si>
    <t>A.1.2.</t>
  </si>
  <si>
    <t>Subcontractor</t>
  </si>
  <si>
    <t>A.2</t>
  </si>
  <si>
    <t>Administrative Costs - Labor (Managerial &amp; Clerical)</t>
  </si>
  <si>
    <t xml:space="preserve">Subcontractor </t>
  </si>
  <si>
    <t>A.3</t>
  </si>
  <si>
    <t>HR Support/Development</t>
  </si>
  <si>
    <t xml:space="preserve">IOU </t>
  </si>
  <si>
    <t>A.4</t>
  </si>
  <si>
    <t>B.</t>
  </si>
  <si>
    <t>Marketing and Outreach</t>
  </si>
  <si>
    <t>B.1</t>
  </si>
  <si>
    <t>Labor</t>
  </si>
  <si>
    <t>Subcontractor (list)</t>
  </si>
  <si>
    <t>B.2</t>
  </si>
  <si>
    <t>Materials</t>
  </si>
  <si>
    <t>C.</t>
  </si>
  <si>
    <t>Direct Implementation (Incentives and Rebates)</t>
  </si>
  <si>
    <t>User Input Incentive</t>
  </si>
  <si>
    <t>End User Rebate</t>
  </si>
  <si>
    <t>Direct Install Labor Activity</t>
  </si>
  <si>
    <t>Direct Install Materials &amp; Service</t>
  </si>
  <si>
    <t xml:space="preserve">Upstream/Midstream rebates </t>
  </si>
  <si>
    <t>D.</t>
  </si>
  <si>
    <t>Direct Implementation (Non Incentives and Rebates)</t>
  </si>
  <si>
    <t xml:space="preserve">    Activity </t>
  </si>
  <si>
    <t xml:space="preserve">    Installation</t>
  </si>
  <si>
    <t xml:space="preserve">    Hardware &amp; Materials</t>
  </si>
  <si>
    <t>Rebate Processing &amp; Inspection</t>
  </si>
  <si>
    <t>F.</t>
  </si>
  <si>
    <t>EM&amp;V Costs</t>
  </si>
  <si>
    <t>Utility</t>
  </si>
  <si>
    <t>Commission Staff</t>
  </si>
  <si>
    <t xml:space="preserve">Budget  </t>
  </si>
  <si>
    <t>Costs recovered from other sources</t>
  </si>
  <si>
    <t xml:space="preserve">Budget (plus other costs)  </t>
  </si>
  <si>
    <t>Present Rates - System Average</t>
  </si>
  <si>
    <t xml:space="preserve">This table documents how the utility application is in compliance with the dicta and/or ordering paragraphs of the </t>
  </si>
  <si>
    <t>DECISION PROVIDING GUIDANCE ON 2013-2014 ENERGY EFFICIENCY
PORTFOLIOS AND 2012 MARKETING, EDUCATION, AND OUTREACH</t>
  </si>
  <si>
    <t>voted out on 5/10/2012 in R.09-11-014</t>
  </si>
  <si>
    <t>Page number or Ordering Paragraph</t>
  </si>
  <si>
    <t>Decision Theme</t>
  </si>
  <si>
    <t>Requirement</t>
  </si>
  <si>
    <t xml:space="preserve">Major Sector </t>
  </si>
  <si>
    <t>TOTAL</t>
  </si>
  <si>
    <t>GWh</t>
  </si>
  <si>
    <t>Peak MW</t>
  </si>
  <si>
    <t>Overall program</t>
  </si>
  <si>
    <t>3P-Energy Challenger</t>
  </si>
  <si>
    <t>3P-HERS Rater Training Advancement</t>
  </si>
  <si>
    <t>3P-LivingWise</t>
  </si>
  <si>
    <t>3P-Manufactured Mobile Home</t>
  </si>
  <si>
    <t>3P-On Demand Efficiency</t>
  </si>
  <si>
    <t>3P-Placeholder</t>
  </si>
  <si>
    <t>3P-Small Industrial Facility Upgrades</t>
  </si>
  <si>
    <t>3P-MF Direct Therm Savings</t>
  </si>
  <si>
    <t>3P-MF Home Tune-Up</t>
  </si>
  <si>
    <t>3P-PREPS</t>
  </si>
  <si>
    <t>3P-SaveGas</t>
  </si>
  <si>
    <t>SW C&amp;S-Building Codes &amp; Compliance Advocacy</t>
  </si>
  <si>
    <t>SW-CALS-MFEER</t>
  </si>
  <si>
    <t>SW-CALS-Plug Load and Appliances</t>
  </si>
  <si>
    <t>SW-CALS-Plug Load and Appliances - POS</t>
  </si>
  <si>
    <t>SW-CALS-Residential HVAC</t>
  </si>
  <si>
    <t>SW-CALS-RNC</t>
  </si>
  <si>
    <t>SW-FIN-On-Bill Financing</t>
  </si>
  <si>
    <t>LInstP-CA Department of Corrections Partnership</t>
  </si>
  <si>
    <t>LInstP-California Community College Partnership</t>
  </si>
  <si>
    <t>LInstP-UC/CSU/IOU Partnership</t>
  </si>
  <si>
    <t>LInstP-State of CA/IOU Partnership</t>
  </si>
  <si>
    <t>LGP-LA Co Partnership</t>
  </si>
  <si>
    <t>LGP-Kern Co Partnership</t>
  </si>
  <si>
    <t>LGP-Riverside Co Partnership</t>
  </si>
  <si>
    <t>LGP-San Bernardino Co Partnership</t>
  </si>
  <si>
    <t>LGP-Santa Barbara Co Partnership</t>
  </si>
  <si>
    <t>LGP-South Bay Cities Partnership</t>
  </si>
  <si>
    <t>LGP-San Luis Obispo Co Partnership</t>
  </si>
  <si>
    <t>LGP-San Joaquin Valley Partnership</t>
  </si>
  <si>
    <t>LGP-Orange Co Partnership</t>
  </si>
  <si>
    <t>LGP-SEEC Partnership</t>
  </si>
  <si>
    <t>LGP-Community Energy Partnership</t>
  </si>
  <si>
    <t>LGP-Desert Cities Partnership</t>
  </si>
  <si>
    <t>LGP-Ventura County Partnership</t>
  </si>
  <si>
    <t>LGP-Regional Energy Efficiency Pilots</t>
  </si>
  <si>
    <t>LGP-New Partnership Programs</t>
  </si>
  <si>
    <t>LGP-LG Regional Resource Placeholder</t>
  </si>
  <si>
    <t>Table 5.1 - SoCalGas EM&amp;V Budget</t>
  </si>
  <si>
    <t>Table 8 Comparison of Utility Portfolio Allocation of Budgets and Goals and Energy Efficiency Potential by Sector</t>
  </si>
  <si>
    <t>-</t>
  </si>
  <si>
    <t>SW-AG-Calculated Incentives</t>
  </si>
  <si>
    <t>SW-AG-Deemed Incentives</t>
  </si>
  <si>
    <t>SW-COM-Calculated Incentives</t>
  </si>
  <si>
    <t>SW-COM-Deemed Incentives</t>
  </si>
  <si>
    <t>SW-IND-Calculated Incentives</t>
  </si>
  <si>
    <t>SW-IND-Deemed Incentives</t>
  </si>
  <si>
    <t>3P-CA Sustainability Alliance</t>
  </si>
  <si>
    <t>3P-CLEO</t>
  </si>
  <si>
    <t>3P-PACE</t>
  </si>
  <si>
    <t>3P-PoF</t>
  </si>
  <si>
    <t>CRM</t>
  </si>
  <si>
    <t>EM&amp;V-Evaluation Measurement &amp; Verification</t>
  </si>
  <si>
    <t>SW C&amp;S-Appliance Standards Advocacy</t>
  </si>
  <si>
    <t>SW C&amp;S-Compliance Enhancement</t>
  </si>
  <si>
    <t>SW C&amp;S-Planning Coordination</t>
  </si>
  <si>
    <t>SW C&amp;S-Reach Codes</t>
  </si>
  <si>
    <t>SW-AG-CEI</t>
  </si>
  <si>
    <t>SW-AG-Energy Advisor</t>
  </si>
  <si>
    <t>SW-CALS-Energy Advisor</t>
  </si>
  <si>
    <t>SW-COM-CEI</t>
  </si>
  <si>
    <t>SW-COM-Energy Advisor</t>
  </si>
  <si>
    <t>SW-COM-NonRes HVAC</t>
  </si>
  <si>
    <t>SW-ET-Technology Assessment Support</t>
  </si>
  <si>
    <t>SW-ET-Technology Development Support</t>
  </si>
  <si>
    <t>SW-ET-Technology Introduction Support</t>
  </si>
  <si>
    <t>SW-FIN-ARRA-Originated Financing</t>
  </si>
  <si>
    <t>SW-FIN-New Financing Offerings</t>
  </si>
  <si>
    <t>SW-IDSM-IDSM</t>
  </si>
  <si>
    <t>SW-IND-CEI</t>
  </si>
  <si>
    <t>SW-IND-Energy Advisor</t>
  </si>
  <si>
    <t>SW-WE&amp;T-Centergies</t>
  </si>
  <si>
    <t>SW-WE&amp;T-Connections</t>
  </si>
  <si>
    <t>SW-WE&amp;T-Strategic Planning</t>
  </si>
  <si>
    <t>Budget 
(millions)</t>
  </si>
  <si>
    <t>Statewide</t>
  </si>
  <si>
    <t>Mbtuh</t>
  </si>
  <si>
    <t>Greenhouse Heat Curtain</t>
  </si>
  <si>
    <t>Sqft</t>
  </si>
  <si>
    <t>linear ft</t>
  </si>
  <si>
    <t>System Replacement Tenant Improvement</t>
  </si>
  <si>
    <t>Systems New Construction</t>
  </si>
  <si>
    <t>Domestic Hot Water Control</t>
  </si>
  <si>
    <t>Dwelling Unit</t>
  </si>
  <si>
    <t>Building</t>
  </si>
  <si>
    <t>EER Cabinet Steamer Tier I</t>
  </si>
  <si>
    <t>EER Combination Oven</t>
  </si>
  <si>
    <t>EER Convection Oven</t>
  </si>
  <si>
    <t>EER Double Rack Oven</t>
  </si>
  <si>
    <t>EER Fryer - High Effic. Unit</t>
  </si>
  <si>
    <t>EER Griddle</t>
  </si>
  <si>
    <t>EER Large Vat Fryers</t>
  </si>
  <si>
    <t>EER Single Rack Oven</t>
  </si>
  <si>
    <t>Square Foot</t>
  </si>
  <si>
    <t>Rack</t>
  </si>
  <si>
    <t>On-Bill Financing Typical Measure</t>
  </si>
  <si>
    <t>kBtuh</t>
  </si>
  <si>
    <t>Whole Building Shell</t>
  </si>
  <si>
    <t>CPI Equip. Modernization</t>
  </si>
  <si>
    <t>CPI Heat Recovery</t>
  </si>
  <si>
    <t>Heat Recovery</t>
  </si>
  <si>
    <t>ProcessBoiler-Steam-83%CE</t>
  </si>
  <si>
    <t>ProcessBoiler-Water-Tier1-85%CE</t>
  </si>
  <si>
    <t>ProcessBoiler-Water-Tier2-90%CE</t>
  </si>
  <si>
    <t>Steam Pipe Insulation</t>
  </si>
  <si>
    <t>Household</t>
  </si>
  <si>
    <t xml:space="preserve">Faucet Aerators - Bath 1.0 gpm </t>
  </si>
  <si>
    <t>Aerator</t>
  </si>
  <si>
    <t>Faucet Aerators - CZ10-CZ16</t>
  </si>
  <si>
    <t>Faucet Aerators - Kitchen 1.5 gpm</t>
  </si>
  <si>
    <t>Faucet Aerators CZ6-CZ9</t>
  </si>
  <si>
    <t>LivingWise School Energy Kit</t>
  </si>
  <si>
    <t>Kit</t>
  </si>
  <si>
    <t>Low Flow Showerhead - CZ10-CZ16</t>
  </si>
  <si>
    <t>Low Flow Showerhead - CZ6-CZ9</t>
  </si>
  <si>
    <t>Pipe Wrap - CZ10-CZ16</t>
  </si>
  <si>
    <t>Pipe Wrap - CZ6-CZ9</t>
  </si>
  <si>
    <t>Attic Insulation</t>
  </si>
  <si>
    <t>38 kBtuh average unit</t>
  </si>
  <si>
    <t>Clothes Washer</t>
  </si>
  <si>
    <t>Cold Water Default Clothes Washers</t>
  </si>
  <si>
    <t>Domestic Hot Water Therms</t>
  </si>
  <si>
    <t>Gas Storage Water Heater (EF&gt;= 0.62)</t>
  </si>
  <si>
    <t>Multi-family, 15% Energy Star, CZ 6</t>
  </si>
  <si>
    <t>Multi-family, 15% High Perform, CZ 08</t>
  </si>
  <si>
    <t>Multi-family, 15% High Perform, CZ 09</t>
  </si>
  <si>
    <t>Multi-family, 15% High Perform, CZ 15</t>
  </si>
  <si>
    <t>Performance 40%</t>
  </si>
  <si>
    <t>Second Showerhead for Water Saving Kit</t>
  </si>
  <si>
    <t>Single Family, 15%, Energy Star CZ 10</t>
  </si>
  <si>
    <t>Single Family, 15%, Energy Star CZ 14</t>
  </si>
  <si>
    <t>Single Family, 15%, High Perform CZ 6</t>
  </si>
  <si>
    <t>Single Family, HP 35% Tier II, CZ 13</t>
  </si>
  <si>
    <t>Single Family, HP 35% Tier II, CZ 8</t>
  </si>
  <si>
    <t>Space Heating Therms</t>
  </si>
  <si>
    <t>Tankless WH Tier I (EF=0.82-0.89)</t>
  </si>
  <si>
    <t>Tankless WH Tier II (EF&gt;=0.90)</t>
  </si>
  <si>
    <t>Thermostatic Valve and 1.6 GPM SH</t>
  </si>
  <si>
    <t>W/H-Boiler Controllers = &lt; 34 Units</t>
  </si>
  <si>
    <t>W/H-Boiler Controllers = &gt; 35 Units</t>
  </si>
  <si>
    <t>Process Heat</t>
  </si>
  <si>
    <t>Pumps</t>
  </si>
  <si>
    <t>Space Heating</t>
  </si>
  <si>
    <t>Cooking</t>
  </si>
  <si>
    <t>Space Cooling</t>
  </si>
  <si>
    <t>Agricultural Total</t>
  </si>
  <si>
    <t>Codes &amp; Standards Total</t>
  </si>
  <si>
    <t>Commercial Total</t>
  </si>
  <si>
    <t>Industrial Total</t>
  </si>
  <si>
    <t>Residential Total</t>
  </si>
  <si>
    <t>% Portfolio  Gross Therms</t>
  </si>
  <si>
    <t>% Portfolio Net Therms</t>
  </si>
  <si>
    <t>Local</t>
  </si>
  <si>
    <t>EquipmentModernization</t>
  </si>
  <si>
    <t>Boiler Process Improvement</t>
  </si>
  <si>
    <t>BoilerUpgrades/Replacement</t>
  </si>
  <si>
    <t>BoilerUpgrades/Replacement (Equip Replacement  -  ER)</t>
  </si>
  <si>
    <t>CommercialBlr-DWH-LRG&gt;200MBtuh-Tier1-0.84TE</t>
  </si>
  <si>
    <t>CommercialBlr-DWH-LRG&gt;200MBtuh-Tier2-0.90TE</t>
  </si>
  <si>
    <t>Furnace Process Improvement</t>
  </si>
  <si>
    <t>FurnaceReplacement/Upgrades</t>
  </si>
  <si>
    <t>Pipe Insulation -Hot Water Application &gt;= 1" pipe</t>
  </si>
  <si>
    <t>Engine Process Improvement</t>
  </si>
  <si>
    <t>EngineRebuild/Replacement</t>
  </si>
  <si>
    <t>EngineRebuild/Replacement (Equip Replacement  -  ER)</t>
  </si>
  <si>
    <t>PumpRebuild/Replacement</t>
  </si>
  <si>
    <t>PumpRebuild/Replacement (Equip Replacement  -  ER)</t>
  </si>
  <si>
    <t>Infrared Film for Greenhouses</t>
  </si>
  <si>
    <t xml:space="preserve">Cooking Equipment </t>
  </si>
  <si>
    <t>EER Large Commercial Conveyor Ovens (&gt;= 25 in - total conveyor width)</t>
  </si>
  <si>
    <t>Finned-Bottom Stock Pot (Downstream)</t>
  </si>
  <si>
    <t>Equipment Process Improvement</t>
  </si>
  <si>
    <t>Large Outdoor Pool Cover- All Climate Zones</t>
  </si>
  <si>
    <t>ProcessEquipment</t>
  </si>
  <si>
    <t>ProcessEquipment (Equip Replacement  -  ER)</t>
  </si>
  <si>
    <t>Pump Process Improvement</t>
  </si>
  <si>
    <t>Small Outdoor Pool Cover- All Climate Zones</t>
  </si>
  <si>
    <t>Lodging - Kitchen/Laundry Hot Water Pilot Program</t>
  </si>
  <si>
    <t>Pipe Insulation - Low pressure steam &lt;=15 psi &lt; 1" pipe</t>
  </si>
  <si>
    <t>Pipe Insulation - Low pressure steam &gt;15 psi &gt;= 1" pipe</t>
  </si>
  <si>
    <t>Pipe Insulation - Medium pressure steam &lt;=15 psi &lt; 1" pipe</t>
  </si>
  <si>
    <t>Pipe Insulation - Medium pressure steam &gt;15 psi &gt;= 1" pipe</t>
  </si>
  <si>
    <t>Pipe Insulation -Hot Water Application &lt; 1" pipe</t>
  </si>
  <si>
    <t>SpaceHeatingBoilers-Water-MediumLarge-Tier2-0.90CE</t>
  </si>
  <si>
    <t>SpaceHeatingBoilers-Water-Medium-Tier1-0.85CE</t>
  </si>
  <si>
    <t>SpaceHeatingBoilers-Water-Small-Tier1-0.84AFUE</t>
  </si>
  <si>
    <t>SpaceHeatingBoilers-Water-Smal-Tier2-0.90AFUE</t>
  </si>
  <si>
    <t>Steam Trap Replacement - Commercial/Other</t>
  </si>
  <si>
    <t>Storage Water Heaters (SML &lt;= 75 MBTUH)</t>
  </si>
  <si>
    <t>StorageWaterHeaters(LRG&gt;75MBTUH)-Tier1-0.83EF</t>
  </si>
  <si>
    <t>StorageWaterHeaters(LRG&gt;75MBTUH)-Tier2-0.90EF</t>
  </si>
  <si>
    <t>Tank Insulation - High Temperature Applic. (LF) 1 in</t>
  </si>
  <si>
    <t>Tank Insulation - High Temperature Applic. (LF) 2 in</t>
  </si>
  <si>
    <t>Tank Insulation - Low Temperature Applic. (LF) 1 in</t>
  </si>
  <si>
    <t>Tank Insulation - Low Temperature Applic. (LF) 2 in</t>
  </si>
  <si>
    <t>TanklessWaterHeaters-Large(&gt;200MBTUH)-Tier1-0.80TE</t>
  </si>
  <si>
    <t>TanklessWaterHeaters-Large(&gt;200MBTUH)-Tier2-0.90TE</t>
  </si>
  <si>
    <t>TanklessWaterHeaters-Small(&lt;=200MBTUH)-Tier1-0.80EF</t>
  </si>
  <si>
    <t>TanklessWaterHeaters-Small(&lt;=200MBTUH)-Tier2-0.90EF</t>
  </si>
  <si>
    <t>Water Heating -Commercial Pool Heater</t>
  </si>
  <si>
    <t>CDHW recirculation pump demand control (1093 Therms)</t>
  </si>
  <si>
    <t>CDHW recirculation pump demand control (1745 Therms)</t>
  </si>
  <si>
    <t>EquipmentModernization (Equip Replacement  -  ER)</t>
  </si>
  <si>
    <t>SpaceHeatingBoilers-Water-Large-Tier1-0.85CE</t>
  </si>
  <si>
    <t xml:space="preserve">Systems New Construction </t>
  </si>
  <si>
    <t>Duct Test and Seal 35% to 15% - CZ10  Vin 1976_1994</t>
  </si>
  <si>
    <t>Duct Test and Seal 35% to 15% - CZ10  Vin 1976_1994-SCE</t>
  </si>
  <si>
    <t>Duct Test and Seal 35% to 15% - CZ10  Vin 1994_2005</t>
  </si>
  <si>
    <t>Duct Test and Seal 35% to 15% - CZ13  Vin 1976_1994</t>
  </si>
  <si>
    <t>Duct Test and Seal 35% to 15% - CZ13  Vin 1994_2005</t>
  </si>
  <si>
    <t>Duct Test and Seal 35% to 15% - CZ14  Vin 1976_1994</t>
  </si>
  <si>
    <t>Duct Test and Seal 35% to 15% - CZ14  Vin 1994_2005</t>
  </si>
  <si>
    <t>Duct Test and Seal 35% to 15% - CZ15  Vin 1976_1994</t>
  </si>
  <si>
    <t>Duct Test and Seal 35% to 15% - CZ15  Vin 1994_2005</t>
  </si>
  <si>
    <t>Duct Test and Seal 35% to 15% - CZ15  Vin 1994_2005-SCE</t>
  </si>
  <si>
    <t>Duct Test and Seal 35% to 15% - CZ16  Vin 1976_1994</t>
  </si>
  <si>
    <t>Duct Test and Seal 35% to 15% - CZ16  Vin 1994_2005</t>
  </si>
  <si>
    <t>Duct Test and Seal 35% to 15% - CZ6  Vin 1976_1994</t>
  </si>
  <si>
    <t>Duct Test and Seal 35% to 15% - CZ6  Vin 1994_2005</t>
  </si>
  <si>
    <t>Duct Test and Seal 35% to 15% - CZ8  Vin 1976_1994</t>
  </si>
  <si>
    <t>Duct Test and Seal 35% to 15% - CZ8  Vin 1976_1994-SCE</t>
  </si>
  <si>
    <t>Duct Test and Seal 35% to 15% - CZ8  Vin 1994_2005</t>
  </si>
  <si>
    <t>Duct Test and Seal 35% to 15% - CZ8  Vin 1994_2005-SCE</t>
  </si>
  <si>
    <t>Duct Test and Seal 35% to 15% - CZ9  Vin 1976_1994</t>
  </si>
  <si>
    <t>Duct Test and Seal 35% to 15% - CZ9  Vin 1994_2005</t>
  </si>
  <si>
    <t>Wall Blow-In R-0 to R-13 Insulation - SF</t>
  </si>
  <si>
    <t>Central System Gas Boiler: Water Heating Only</t>
  </si>
  <si>
    <t>Central System Natural Gas Water Heater</t>
  </si>
  <si>
    <t>Low Flow Kitchen Aerator</t>
  </si>
  <si>
    <t>Low Flow Showerhead 1.5 gpm (replace 2.5gpm or above)</t>
  </si>
  <si>
    <t>Natural Gas Storage Water Heater (EF&gt;= 0.62)</t>
  </si>
  <si>
    <t>Super Low Flow Showerhead</t>
  </si>
  <si>
    <t>Water Heating - Clothes Washer  MEF= 2.0/ WF=6.0</t>
  </si>
  <si>
    <t>Water Heating -High Energy Factor Unit - Gas Storage EF&gt;=0.67</t>
  </si>
  <si>
    <t>Total 3P Portfolio</t>
  </si>
  <si>
    <t>New</t>
  </si>
  <si>
    <t xml:space="preserve">Overhead (G&amp;A Labor/Materials) </t>
  </si>
  <si>
    <t>N/A</t>
  </si>
  <si>
    <t>Customer Classes</t>
  </si>
  <si>
    <t>Core Commercial/Industrial</t>
  </si>
  <si>
    <t>Gas Air Conditioning</t>
  </si>
  <si>
    <t>Gas Engine</t>
  </si>
  <si>
    <t>Program/Sub-Program Name</t>
  </si>
  <si>
    <t>2005 T-24</t>
  </si>
  <si>
    <t>2005 T-20</t>
  </si>
  <si>
    <t>2008 T-24</t>
  </si>
  <si>
    <t>Reach Code</t>
  </si>
  <si>
    <t>Fed Appliance</t>
  </si>
  <si>
    <t>Track 1 Future Fed Appliance</t>
  </si>
  <si>
    <t>Track 1 Future (2013) T-24</t>
  </si>
  <si>
    <t>Commercial Pressureless Steamer</t>
  </si>
  <si>
    <t>Custom Therm</t>
  </si>
  <si>
    <t>Instantaneous Water Heaters (&lt; 200 MBTUH)</t>
  </si>
  <si>
    <t>Instantaneous Water Heaters (&gt;= 200 MBTUH)</t>
  </si>
  <si>
    <t>Lg Com Pipe Insulation - Low pressure steam &lt;=15 psi &lt; 1" pipe</t>
  </si>
  <si>
    <t>Lg Com Pipe Insulation - Low pressure steam &gt;15 psi &gt;= 1" pipe</t>
  </si>
  <si>
    <t>Lg Com Pipe Insulation - Medium pressure steam &lt;=15 psi &lt; 1" pipe</t>
  </si>
  <si>
    <t>Lg Com Pipe Insulation - Medium pressure steam &gt;15 psi &gt;= 1" pipe</t>
  </si>
  <si>
    <t>Lg Com Pipe Insulation -Hot Water Application &lt; 1" pipe</t>
  </si>
  <si>
    <t>Lg Com Pipe Insulation -Hot Water Application &gt;= 1" pipe</t>
  </si>
  <si>
    <t>Sm Com Pipe Insulation - Low pressure steam &lt;=15 psi &lt; 1" pipe</t>
  </si>
  <si>
    <t>Sm Com Pipe Insulation - Low pressure steam &gt;15 psi &gt;= 1" pipe</t>
  </si>
  <si>
    <t>Sm Com Pipe Insulation - Medium pressure steam &lt;=15 psi &lt; 1" pipe</t>
  </si>
  <si>
    <t>Sm Com Pipe Insulation - Medium pressure steam &gt;15 psi &gt;= 1" pipe</t>
  </si>
  <si>
    <t>Sm Com Pipe Insulation -Hot Water Application &lt; 1" pipe</t>
  </si>
  <si>
    <t>Sm Com Pipe Insulation -Hot Water Application &gt;= 1" pipe</t>
  </si>
  <si>
    <t>Space Heating Boiler - Steam</t>
  </si>
  <si>
    <t>Space Heating Boilers - Large Water</t>
  </si>
  <si>
    <t>Space Heating Boilers - Small Water</t>
  </si>
  <si>
    <t>Storage Water Heaters (LRG &gt;75 MBTUH)</t>
  </si>
  <si>
    <t>Commercial Boiler- Hot Water- &gt;75 MBTUH (Non-space heating, non-process)</t>
  </si>
  <si>
    <t>Building Shell</t>
  </si>
  <si>
    <t>MIDI Placeholder</t>
  </si>
  <si>
    <t>Central gas Furnace 92% AFUE</t>
  </si>
  <si>
    <t>Wall Furnace</t>
  </si>
  <si>
    <t>Water Saving Kit</t>
  </si>
  <si>
    <t>Program Status</t>
  </si>
  <si>
    <t>Utility Grouping</t>
  </si>
  <si>
    <t>Existing</t>
  </si>
  <si>
    <t>3P</t>
  </si>
  <si>
    <t>Cross Cutting</t>
  </si>
  <si>
    <t>SCG3701</t>
  </si>
  <si>
    <t>SCG3702</t>
  </si>
  <si>
    <t>SCG3703</t>
  </si>
  <si>
    <t>SCG3704</t>
  </si>
  <si>
    <t>SCG3705</t>
  </si>
  <si>
    <t>SCG3706</t>
  </si>
  <si>
    <t>SCG3707</t>
  </si>
  <si>
    <t>SCG3708</t>
  </si>
  <si>
    <t>SCG3709</t>
  </si>
  <si>
    <t>SCG3710</t>
  </si>
  <si>
    <t>SCG3711</t>
  </si>
  <si>
    <t>SCG3712</t>
  </si>
  <si>
    <t>SCG3713</t>
  </si>
  <si>
    <t>SCG3714</t>
  </si>
  <si>
    <t>SCG3715</t>
  </si>
  <si>
    <t>SCG3716</t>
  </si>
  <si>
    <t>SCG3717</t>
  </si>
  <si>
    <t>SCG3718</t>
  </si>
  <si>
    <t>SCG3719</t>
  </si>
  <si>
    <t>SCG3720</t>
  </si>
  <si>
    <t>SCG3721</t>
  </si>
  <si>
    <t>SCG3722</t>
  </si>
  <si>
    <t>SCG3723</t>
  </si>
  <si>
    <t>SCG3724</t>
  </si>
  <si>
    <t>SCG3725</t>
  </si>
  <si>
    <t>SCG3726</t>
  </si>
  <si>
    <t>SCG3727</t>
  </si>
  <si>
    <t>SCG3728</t>
  </si>
  <si>
    <t>SCG3729</t>
  </si>
  <si>
    <t>SCG3730</t>
  </si>
  <si>
    <t>SCG3731</t>
  </si>
  <si>
    <t>SCG3734</t>
  </si>
  <si>
    <t>SCG3735</t>
  </si>
  <si>
    <t>SCG3736</t>
  </si>
  <si>
    <t>SCG3737</t>
  </si>
  <si>
    <t>SCG3738</t>
  </si>
  <si>
    <t>SCG3739</t>
  </si>
  <si>
    <t>SCG3740</t>
  </si>
  <si>
    <t>SCG3741</t>
  </si>
  <si>
    <t>SCG3742</t>
  </si>
  <si>
    <t>SCG3743</t>
  </si>
  <si>
    <t>SCG3744</t>
  </si>
  <si>
    <t>SCG3745</t>
  </si>
  <si>
    <t>SCG3746</t>
  </si>
  <si>
    <t>SCG3747</t>
  </si>
  <si>
    <t>SCG3748</t>
  </si>
  <si>
    <t>SCG3749</t>
  </si>
  <si>
    <t>SCG3750</t>
  </si>
  <si>
    <t>SCG3751</t>
  </si>
  <si>
    <t>SCG3752</t>
  </si>
  <si>
    <t>SCG3753</t>
  </si>
  <si>
    <t>SCG3754</t>
  </si>
  <si>
    <t>SCG3755</t>
  </si>
  <si>
    <t>SCG3773</t>
  </si>
  <si>
    <t>SCG3774</t>
  </si>
  <si>
    <t>SCG3756</t>
  </si>
  <si>
    <t>SCG3757</t>
  </si>
  <si>
    <t>SCG3758</t>
  </si>
  <si>
    <t>SCG3759</t>
  </si>
  <si>
    <t>SCG3760</t>
  </si>
  <si>
    <t>SCG3761</t>
  </si>
  <si>
    <t>SCG3762</t>
  </si>
  <si>
    <t>SCG3763</t>
  </si>
  <si>
    <t>SCG3764</t>
  </si>
  <si>
    <t>SCG3765</t>
  </si>
  <si>
    <t>SCG3766</t>
  </si>
  <si>
    <t>SCG3768</t>
  </si>
  <si>
    <t>SCG3769</t>
  </si>
  <si>
    <t>SCG3770</t>
  </si>
  <si>
    <t>SCG3771</t>
  </si>
  <si>
    <t>SCG3775</t>
  </si>
  <si>
    <t>Residential Programs</t>
  </si>
  <si>
    <t>Commercial Programs</t>
  </si>
  <si>
    <t>Industrial Programs</t>
  </si>
  <si>
    <t>SCG3772</t>
  </si>
  <si>
    <t xml:space="preserve">Table 6.2a - IOU Budget and Cost Recovery by Funding Source   </t>
  </si>
  <si>
    <t>Unspent/Uncommitted Program Carryover Funds [1]</t>
  </si>
  <si>
    <t>[1] 2014 includes an estimate of 2010-2012 unspent and uncommitted funds.  SCG plans to lock down final unspent and uncommitment values by the end of Q1 2013.</t>
  </si>
  <si>
    <t>Electric Public Goods Charge (PGC)</t>
  </si>
  <si>
    <t>Procurement EE Funds</t>
  </si>
  <si>
    <t>1998-2005 [2]</t>
  </si>
  <si>
    <t>[2] Includes all unspent and uncommitted funds from pre-2006 balancing accounts.</t>
  </si>
  <si>
    <t>2013-2014 Proposed Third Party Budget  [1,2,3]</t>
  </si>
  <si>
    <t>Energy Savings 
(Gross kWh)</t>
  </si>
  <si>
    <t>Demand Reduction 
(Gross kW)</t>
  </si>
  <si>
    <t>Gas Savings 
(Gross Therms)</t>
  </si>
  <si>
    <t>SCG3701/SCG3708</t>
  </si>
  <si>
    <t>SW-CALS/SW-COM-Energy Advisor</t>
  </si>
  <si>
    <t>Core-SW/3P</t>
  </si>
  <si>
    <t xml:space="preserve">SW-CALS-EUC </t>
  </si>
  <si>
    <t>SCG Total Portfolio Budget [3]</t>
  </si>
  <si>
    <t>Percentage of IOU Programs Total [4]</t>
  </si>
  <si>
    <t>[2] Third Party contract amount and savings projections are pending final contract negotiations.</t>
  </si>
  <si>
    <t>[3] Total budget includes EM&amp;V and the proposed SW ME&amp;O budget, and excludes SoCalREN budget.</t>
  </si>
  <si>
    <t>[4] The Commission requires the IOUs to competitively bid 20% of the portfolio to third party programs.  See D.12-11-015, p. 82.</t>
  </si>
  <si>
    <t>Table 1.1 - SCG Projected Gross Annual Savings Impacts by Year</t>
  </si>
  <si>
    <t>CPUC Goal [1]</t>
  </si>
  <si>
    <t>[1] CPUC's annual energy efficiency goals for 2013-2014 authorized in D.12-11.015.</t>
  </si>
  <si>
    <t>Gas Savings (Gross MMTh) [2,3]</t>
  </si>
  <si>
    <t>[2] Forecasted annual savings installations during the 2013-2014 funding cycle only; does not incorporate any prior year installations or decay.</t>
  </si>
  <si>
    <t>[3] Includes forecast of 2013-2014 Codes &amp; Standards impacts (adjusted net), provided by Heschong Mahone Group, and the Energy Savings Assistance savings approved in D.12-08-044.</t>
  </si>
  <si>
    <t>Table 1.2 - SCG 2013-2014 Projected Gross Portfolio Savings Impacts</t>
  </si>
  <si>
    <t>Table 1.3 - SCG 2013-2014 Projected Savings Impacts of Resource Programs by Market Sector</t>
  </si>
  <si>
    <t>CPUC Goal [4]</t>
  </si>
  <si>
    <t>Codes &amp; Standards [2]</t>
  </si>
  <si>
    <t>Energy Savings Assistance [3]</t>
  </si>
  <si>
    <t>[4] CPUC's annual energy efficiency goals for 2013-2014 authorized in D.12-11.015.</t>
  </si>
  <si>
    <r>
      <t>[2] Includes forecast of 2013-2014 Codes &amp; Standards impacts (adjusted net), provided by Heschong Mahone Group</t>
    </r>
    <r>
      <rPr>
        <sz val="12"/>
        <color indexed="10"/>
        <rFont val="Times New Roman"/>
        <family val="1"/>
      </rPr>
      <t>.</t>
    </r>
  </si>
  <si>
    <t>[3] Includes forecast of Energy Savings Assistance savings approved in D.12-08-044.</t>
  </si>
  <si>
    <t>2013-14 EM&amp;V Budget [1]</t>
  </si>
  <si>
    <t>[1] SCG's 2013-2014 EM&amp;V budget is 4% of the total authorized portfolio budget (D.12-11-015, Table 13).</t>
  </si>
  <si>
    <t>CPUC/ED Evaluation and Policy Oversight [2]</t>
  </si>
  <si>
    <t>Utility Process Evaluation and Evaluation Support [2]</t>
  </si>
  <si>
    <t>[2] D.12-05-015 adopted the EM&amp;V budget allocation (IOU - 27.5% and ED - 72.5%).</t>
  </si>
  <si>
    <t>Please refer to Appendix E for SCG's Table of Compliance.</t>
  </si>
  <si>
    <t xml:space="preserve">Compliance AL: 
PIP Revision </t>
  </si>
  <si>
    <t>Advice Letter / Appendix</t>
  </si>
  <si>
    <t>Table 3.5 - SCG Government Partnerships</t>
  </si>
  <si>
    <t>Proposed 
Budget [1]</t>
  </si>
  <si>
    <t>[1] The budget figures include SCG costs.</t>
  </si>
  <si>
    <t>Energy Savings
 (Gross kWh) [2]</t>
  </si>
  <si>
    <t>Demand Reduction
(Gross kW) [2]</t>
  </si>
  <si>
    <t>Gas Savings
(Gross Therms) [2]</t>
  </si>
  <si>
    <t>2013-2014 Authorized Funding in Rates (including Carryover )</t>
  </si>
  <si>
    <t>[2] SCG's Government Partnership programs are classified as non-resource programs.  All resource activity is funneled through the core programs.</t>
  </si>
  <si>
    <t>Table 3.1 - SCG 2013-2014 Projected Cumulative Gross Savings Impacts by Year</t>
  </si>
  <si>
    <t>CPUC 
Goal [2]</t>
  </si>
  <si>
    <t>Gas Savings (Gross MMTh) [2]</t>
  </si>
  <si>
    <t>Table 3.2 - SCG Projected Cumulative Savings Impacts by Year Started in 2006.</t>
  </si>
  <si>
    <t>Table 3.3 - SCG 2013-2014 Projected Lifecycle Savings - Gross Impacts</t>
  </si>
  <si>
    <t>Lifecycle Savings [1]</t>
  </si>
  <si>
    <t>[1] Does not include lifecycle savings associated with Codes &amp; Standards or Energy Savings Assistance.</t>
  </si>
  <si>
    <t>Table 1.9 - SCG's Program List</t>
  </si>
  <si>
    <t>SW-CALS-EUC</t>
  </si>
  <si>
    <t>SoCalREN</t>
  </si>
  <si>
    <t>REN/CCA</t>
  </si>
  <si>
    <t>Government Partnership</t>
  </si>
  <si>
    <t>Third Party Program</t>
  </si>
  <si>
    <t>[1] SCG's Government Partnership programs are classified as non-resource programs.  All resource activity is funneled through the core programs.</t>
  </si>
  <si>
    <t>Table 1.5 - SCG's Partnership Measure Grouping - Gross and Net Savings [1]</t>
  </si>
  <si>
    <t>Revision</t>
  </si>
  <si>
    <t>Modified Table 3.4 - SCG Competitively Solicited Third Party Programs</t>
  </si>
  <si>
    <t>[1] Includes Third Party contract amount only.</t>
  </si>
  <si>
    <t>MMTh</t>
  </si>
  <si>
    <t>[2] Economic potential from the Analytica Model, Version 1.1</t>
  </si>
  <si>
    <t xml:space="preserve">[1] Economic potential indicates the savings potential that would be achieved if measures were installed in all applicable, feasible cost-effective applications.   </t>
  </si>
  <si>
    <t>Table 9 - Net Economic Potential Through 2024</t>
  </si>
  <si>
    <t>Basic CFLs</t>
  </si>
  <si>
    <t>Estimated kWh savings 2013-2014</t>
  </si>
  <si>
    <t>Market Potential (kWh)</t>
  </si>
  <si>
    <t>% of Total Market Potential (kWh)</t>
  </si>
  <si>
    <t>% of Total Economic Potential (kWh)</t>
  </si>
  <si>
    <t>Estimated kW savings 2013-2014</t>
  </si>
  <si>
    <t>Market Potential (kW)</t>
  </si>
  <si>
    <t>% of Total Market Potential (kW)</t>
  </si>
  <si>
    <t>% of Total Economic Potential (kW)</t>
  </si>
  <si>
    <r>
      <t>Economic Potential</t>
    </r>
    <r>
      <rPr>
        <b/>
        <sz val="10"/>
        <color indexed="9"/>
        <rFont val="Times New Roman"/>
        <family val="1"/>
      </rPr>
      <t xml:space="preserve"> (kWh)</t>
    </r>
  </si>
  <si>
    <r>
      <t>Economic Potential</t>
    </r>
    <r>
      <rPr>
        <b/>
        <sz val="10"/>
        <color indexed="9"/>
        <rFont val="Times New Roman"/>
        <family val="1"/>
      </rPr>
      <t xml:space="preserve"> (kW)</t>
    </r>
  </si>
  <si>
    <t>Estimated therm savings 2013-2014</t>
  </si>
  <si>
    <t>Market Potential (MMTh)</t>
  </si>
  <si>
    <t>% of Total Market Potential (MMTh)</t>
  </si>
  <si>
    <t>Economic Potential (MMTh)</t>
  </si>
  <si>
    <t>% of Total Economic Potential (MMTh)</t>
  </si>
  <si>
    <t>[1] Market/Economic Potential: Figures from Analytica Model, Version 1.1</t>
  </si>
  <si>
    <t>2013
Budget</t>
  </si>
  <si>
    <t>2014
Budget</t>
  </si>
  <si>
    <t>Total 2013-2014
Program Cycle Budget</t>
  </si>
  <si>
    <t>Percent of Budget 
(without EM&amp;V)</t>
  </si>
  <si>
    <t>Table 4.1 - SCG Portfolio Budget</t>
  </si>
  <si>
    <t>EM&amp;V Budget</t>
  </si>
  <si>
    <t>Total SCG Program Budget [1]</t>
  </si>
  <si>
    <t>Total SCG Portfolio Budget [1]</t>
  </si>
  <si>
    <t>[1] Total budget does not include the proposed SW ME&amp;O budget.</t>
  </si>
  <si>
    <t>SoCalREN [2]</t>
  </si>
  <si>
    <t>[2] Assumes SoCalREN authorized budget split evenly between 2013 and 2014; please see SoCalREN Compliance Advice Letter filed January 14, 2013.</t>
  </si>
  <si>
    <t xml:space="preserve">Table 6.1 - SCG Bill Payer Impacts - Rates by Customer Class </t>
  </si>
  <si>
    <t>Electric Average 
Rate ($/kWh)</t>
  </si>
  <si>
    <t>[2] SCG's 12-month average procurement rate is $0.31292 per therm.</t>
  </si>
  <si>
    <t>[3] Average first year gas bill savings is calculated by multiplying an average gas rate with first year therm energy savings.</t>
  </si>
  <si>
    <t>[4] Average lifecycle gas bill savings is calculated by multiplying an average gas rate with lifecycle therm energy savings.</t>
  </si>
  <si>
    <t>[5] Total Average Bill Savings by Year and Lifecycle Bill Savings exclude ESA programs.</t>
  </si>
  <si>
    <t>Proposed Electric Annual Revenue Change 
 $000</t>
  </si>
  <si>
    <t>Proposed Electric Average Rate Change 
$/kwh</t>
  </si>
  <si>
    <t>Percentage Change In Revenue and Rates</t>
  </si>
  <si>
    <t>Table 6.1a - SCG Electric Bill Payer Impacts - Revenues and Rates by Customer Class</t>
  </si>
  <si>
    <t>Table 6.1b - SCG 2013 Bill Payer Impacts Revenues and Rates by Customer Class</t>
  </si>
  <si>
    <t>Proposed Gas Annual Revenue Change
 $000</t>
  </si>
  <si>
    <t>Proposed Gas Average Rate Change 
$/therm</t>
  </si>
  <si>
    <t>Gas Average Rate ($/therm) [1,2]</t>
  </si>
  <si>
    <t>Total Average First Year Bill Savings ($) [3,5]</t>
  </si>
  <si>
    <t>Total Average Lifecycle Bill Savings ($) [4,5]</t>
  </si>
  <si>
    <t>Non-Core Commercial/Industrial</t>
  </si>
  <si>
    <t xml:space="preserve">[1] In addition, SoCalGas is requesting $1 million for On-Bill Finance program loan pool funding in 2013 and $1 million in 2014. Currently there are no </t>
  </si>
  <si>
    <t>[2] Proposed Change in Annual Revenue for Energy Efficiency programs as compared to current Energy Efficiency Revenue by customer class.</t>
  </si>
  <si>
    <t xml:space="preserve">Percentage Change In Revenue and Rates </t>
  </si>
  <si>
    <t xml:space="preserve">     amounts scheduled to be collected in transportation rates after 2012. This proposal does not represent a change relative to current rates.</t>
  </si>
  <si>
    <t>[3] Represents the change in the amounts collected through the Public Purpose Program Surcharge for Energy Efficiency.</t>
  </si>
  <si>
    <t>[4] Proposed Change in the Energy Efficiency Component of the Public Purpose Program Surcharge by customer class.</t>
  </si>
  <si>
    <t>[5] Represents the % change in the Energy Efficiency component of the Public Purpose Program Surcharge.</t>
  </si>
  <si>
    <t>[1] Emissions reductions measured by SCE's E3 Calculator.</t>
  </si>
  <si>
    <t>Table 2.1 - SCG Annual Electric Environmental Benefits - Gross</t>
  </si>
  <si>
    <t>Table 2.3 - SCG Lifecycle Environmental Benefits - Gross</t>
  </si>
  <si>
    <t>Table 2.2 - SCG Annual Gas Environmental Benefits - Gross</t>
  </si>
  <si>
    <t>[2] Does not include emissions reductions associated with Energy Savings Assistance impacts.</t>
  </si>
  <si>
    <t>Gas Emission Reduction [1,2]</t>
  </si>
  <si>
    <t>Emission Reduction [1,2]</t>
  </si>
  <si>
    <t>[4] Includes 5% market spillover in per D.12-11-015, OP 37.</t>
  </si>
  <si>
    <t>[9] Does not include the costs or benefits associated with the SoCalREN.</t>
  </si>
  <si>
    <t>[7] Includes $7,911,556 in overhead costs authorized in SCG's General Rate Case.</t>
  </si>
  <si>
    <t>[8] Includes Statewide ME&amp;O funding request of $4,004,067 as filed in A.12-08-010.</t>
  </si>
  <si>
    <t>[5] Includes Codes and Standards costs and benefits; does not include Energy Savings Assistance costs and benefits.</t>
  </si>
  <si>
    <t>[1] Components and methodologies of the TRC test are defined in the Standard Practice Manual.</t>
  </si>
  <si>
    <t>[2] Measure specific net-to-gross ratios set to 1.0.</t>
  </si>
  <si>
    <t>[3] Includes costs and savings associated with electric efficiency interactive effects.</t>
  </si>
  <si>
    <t>[2] Measure specific net-to-gross ratios applied.</t>
  </si>
  <si>
    <t>SCG Portfolio Cost-Effectiveness - Total Resource Cost (TRC)</t>
  </si>
  <si>
    <t>SCG Portfolio Cost-Effectiveness - Program Administrator Cost (PAC)</t>
  </si>
  <si>
    <t>Table 1.8 - Program Administrator Cost (PAC) - Gross</t>
  </si>
  <si>
    <t>Table 1.8a - Program Administrator Cost (PAC) - Net</t>
  </si>
  <si>
    <t>Table 1.7 - Total Resource Cost (TRC) - Gross</t>
  </si>
  <si>
    <t>Table 1.7a - Total Resource Cost (TRC) - Net</t>
  </si>
  <si>
    <t>Levelized Cost per therm Saved ($/therm)</t>
  </si>
  <si>
    <t>Govt Partnerships</t>
  </si>
  <si>
    <t>[1] In D.12-11-015, the Commission adopted annual energy efficiency goals for the 2013-2014 program cycle, not cumulative goals.</t>
  </si>
  <si>
    <t>Travel, Conference Fees</t>
  </si>
  <si>
    <t>Budget</t>
  </si>
  <si>
    <t>Table 2.4 - SCG 2013-2014 Green Building Initiative (GBI) Summary, Current E3 Calculator Avoided Cost Values (Gross)</t>
  </si>
  <si>
    <t>Table 2.4a - SCG 2013-2014 Green Building Initiative (GBI), $30/tonne GHG Carbon Gross Savings</t>
  </si>
  <si>
    <t>[1] Budget contains incentives to participants only.</t>
  </si>
  <si>
    <t>[2] Program Impacts are first year for the 2013-2014 cycle and Emissions Reductions are lifecycle.</t>
  </si>
  <si>
    <t>[1] The CPUC in D.12-05-015 set the avoided cost values for the 2013-2014 program period and did not allow for multiple scenarios.</t>
  </si>
  <si>
    <t xml:space="preserve">[6] Includes projected shareholder incentive estimate of 6% of total budget or $9,982,914 based on the 2010-2012 </t>
  </si>
  <si>
    <t xml:space="preserve">      program cycle methodology adopted in D.12-12-032.</t>
  </si>
  <si>
    <t xml:space="preserve">[2] Includes forecast of 2013-2014 Codes &amp; Standards impacts (adjusted net), provided by Heschong Mahone Group, and the </t>
  </si>
  <si>
    <t xml:space="preserve">      Energy Savings Assistance savings approved in D.12-08-044.</t>
  </si>
  <si>
    <t>Table 4.2 - SCG 2013-2014 Portfolio Budget by E3 Format</t>
  </si>
  <si>
    <t>%</t>
  </si>
  <si>
    <t>[1] This table should not be used to evaluate SCG performance relative to budget caps or targets; See SCG Advice Letter narrative.</t>
  </si>
  <si>
    <t>[2] Does not include the proposed SW ME&amp;O budget.</t>
  </si>
  <si>
    <t>[3] Does not include the SoCalREN budget.</t>
  </si>
  <si>
    <t>[4] This table is for illustrative purposes only and may not align with other budget representations in the PIPs or Placemat Table.</t>
  </si>
  <si>
    <t>[1] As of January 2013, SCG's residential gas class-average transportation rate is $0.53572 per therm.</t>
  </si>
  <si>
    <t>Table 1.4  - SCG Total Portfolio Measure Grouping - Gross and Net Savings</t>
  </si>
  <si>
    <t>Super Low Flow Bathroom Aerator</t>
  </si>
  <si>
    <t>Table 1.6 - SCG Third Party Measure Grouping - Gross and Net Savings</t>
  </si>
  <si>
    <t>Unit Description</t>
  </si>
  <si>
    <t>Consumer Electronics</t>
  </si>
  <si>
    <t>Cooking Appliances</t>
  </si>
  <si>
    <t>HVAC</t>
  </si>
  <si>
    <t>Lighting</t>
  </si>
  <si>
    <t>Pool Pump</t>
  </si>
  <si>
    <t>Refrigeration</t>
  </si>
  <si>
    <t>Nonresidential</t>
  </si>
  <si>
    <t>Office</t>
  </si>
  <si>
    <t>Process</t>
  </si>
  <si>
    <t>Appliances</t>
  </si>
  <si>
    <t>[3] CPUC's annual energy efficiency goals for 2013-2014 authorized in D.12-11.015.</t>
  </si>
  <si>
    <t>CPUC Goal [3]</t>
  </si>
  <si>
    <t>Low Income Energy Efficiency [2]</t>
  </si>
  <si>
    <t>[2] Includes Energy Savings Assistance savings approved in D.12-08-044.</t>
  </si>
  <si>
    <t>[1] The budget by market sector is the sum of rebates, incentives, payments to direct install vendors.  It excludes all non-incentive costs.</t>
  </si>
  <si>
    <t>Budget (millions) [1]</t>
  </si>
  <si>
    <t>CPUC 
Goal [1]</t>
  </si>
  <si>
    <t>[1] The budget by end use is the sum of rebates, incentives, payments to direct install vendors.  It excludes all non-incentive costs and is intended for illustrative purposes only.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</si>
</sst>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  <numFmt numFmtId="168" formatCode="&quot;$&quot;#,##0"/>
    <numFmt numFmtId="169" formatCode="&quot;$&quot;#,##0.0000"/>
    <numFmt numFmtId="170" formatCode="_(&quot;$&quot;* #,##0.00000_);_(&quot;$&quot;* \(#,##0.00000\);_(&quot;$&quot;* &quot;-&quot;??_);_(@_)"/>
    <numFmt numFmtId="171" formatCode="_(&quot;$&quot;* #,##0.0000_);_(&quot;$&quot;* \(#,##0.0000\);_(&quot;$&quot;* &quot;-&quot;??_);_(@_)"/>
    <numFmt numFmtId="172" formatCode="0.0%"/>
    <numFmt numFmtId="173" formatCode="_(&quot;$&quot;* #,##0.000_);_(&quot;$&quot;* \(#,##0.000\);_(&quot;$&quot;* &quot;-&quot;??_);_(@_)"/>
    <numFmt numFmtId="174" formatCode="_(* #,##0.000_);_(* \(#,##0.000\);_(* &quot;-&quot;??_);_(@_)"/>
    <numFmt numFmtId="175" formatCode="&quot;$&quot;#,##0.00000_);\(&quot;$&quot;#,##0.00000\)"/>
    <numFmt numFmtId="176" formatCode="_(&quot;$&quot;* #,##0.0_);_(&quot;$&quot;* \(#,##0.0\);_(&quot;$&quot;* &quot;-&quot;??_);_(@_)"/>
    <numFmt numFmtId="177" formatCode="_(* #,##0.000000000_);_(* \(#,##0.000000000\);_(* &quot;-&quot;??_);_(@_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color indexed="9"/>
      <name val="Times New Roman"/>
      <family val="1"/>
    </font>
    <font>
      <sz val="12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Arial"/>
      <family val="0"/>
    </font>
    <font>
      <sz val="11"/>
      <color indexed="8"/>
      <name val="Arial"/>
      <family val="0"/>
    </font>
    <font>
      <b/>
      <sz val="15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/>
      <bottom style="thin"/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 style="medium"/>
      <bottom style="double"/>
    </border>
    <border>
      <left/>
      <right style="medium"/>
      <top style="medium"/>
      <bottom style="medium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medium"/>
      <top style="double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medium"/>
    </border>
    <border>
      <left/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850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165" fontId="3" fillId="0" borderId="0" xfId="42" applyNumberFormat="1" applyFont="1" applyFill="1" applyBorder="1" applyAlignment="1">
      <alignment/>
    </xf>
    <xf numFmtId="9" fontId="3" fillId="0" borderId="0" xfId="74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166" fontId="2" fillId="0" borderId="14" xfId="42" applyNumberFormat="1" applyFont="1" applyFill="1" applyBorder="1" applyAlignment="1">
      <alignment/>
    </xf>
    <xf numFmtId="0" fontId="0" fillId="0" borderId="0" xfId="0" applyBorder="1" applyAlignment="1">
      <alignment/>
    </xf>
    <xf numFmtId="9" fontId="3" fillId="34" borderId="14" xfId="74" applyFont="1" applyFill="1" applyBorder="1" applyAlignment="1">
      <alignment vertical="top" wrapText="1"/>
    </xf>
    <xf numFmtId="9" fontId="3" fillId="34" borderId="15" xfId="74" applyFont="1" applyFill="1" applyBorder="1" applyAlignment="1">
      <alignment vertical="top" wrapText="1"/>
    </xf>
    <xf numFmtId="166" fontId="3" fillId="0" borderId="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9" fontId="0" fillId="0" borderId="0" xfId="74" applyFont="1" applyFill="1" applyBorder="1" applyAlignment="1">
      <alignment/>
    </xf>
    <xf numFmtId="43" fontId="0" fillId="0" borderId="0" xfId="42" applyFont="1" applyFill="1" applyBorder="1" applyAlignment="1">
      <alignment/>
    </xf>
    <xf numFmtId="167" fontId="0" fillId="0" borderId="0" xfId="46" applyNumberFormat="1" applyFont="1" applyFill="1" applyBorder="1" applyAlignment="1">
      <alignment/>
    </xf>
    <xf numFmtId="164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4" fillId="33" borderId="16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left" indent="1"/>
    </xf>
    <xf numFmtId="9" fontId="3" fillId="0" borderId="18" xfId="74" applyFont="1" applyFill="1" applyBorder="1" applyAlignment="1">
      <alignment vertical="top" wrapText="1"/>
    </xf>
    <xf numFmtId="0" fontId="3" fillId="0" borderId="19" xfId="0" applyFont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2" fillId="0" borderId="2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5" fontId="10" fillId="0" borderId="0" xfId="42" applyNumberFormat="1" applyFont="1" applyFill="1" applyAlignment="1">
      <alignment/>
    </xf>
    <xf numFmtId="43" fontId="10" fillId="0" borderId="0" xfId="42" applyFont="1" applyFill="1" applyAlignment="1">
      <alignment/>
    </xf>
    <xf numFmtId="0" fontId="0" fillId="0" borderId="23" xfId="0" applyBorder="1" applyAlignment="1">
      <alignment/>
    </xf>
    <xf numFmtId="0" fontId="2" fillId="0" borderId="24" xfId="60" applyFont="1" applyBorder="1">
      <alignment/>
      <protection/>
    </xf>
    <xf numFmtId="0" fontId="11" fillId="0" borderId="23" xfId="60" applyBorder="1">
      <alignment/>
      <protection/>
    </xf>
    <xf numFmtId="0" fontId="0" fillId="0" borderId="25" xfId="0" applyBorder="1" applyAlignment="1">
      <alignment/>
    </xf>
    <xf numFmtId="0" fontId="11" fillId="0" borderId="26" xfId="60" applyBorder="1">
      <alignment/>
      <protection/>
    </xf>
    <xf numFmtId="0" fontId="3" fillId="0" borderId="27" xfId="60" applyFont="1" applyFill="1" applyBorder="1" applyAlignment="1">
      <alignment horizontal="left"/>
      <protection/>
    </xf>
    <xf numFmtId="0" fontId="3" fillId="0" borderId="23" xfId="60" applyFont="1" applyFill="1" applyBorder="1" applyAlignment="1">
      <alignment horizontal="left"/>
      <protection/>
    </xf>
    <xf numFmtId="167" fontId="3" fillId="0" borderId="28" xfId="48" applyNumberFormat="1" applyFont="1" applyFill="1" applyBorder="1" applyAlignment="1">
      <alignment horizontal="left"/>
    </xf>
    <xf numFmtId="0" fontId="12" fillId="0" borderId="23" xfId="60" applyFont="1" applyFill="1" applyBorder="1" applyAlignment="1">
      <alignment horizontal="left"/>
      <protection/>
    </xf>
    <xf numFmtId="0" fontId="2" fillId="0" borderId="29" xfId="60" applyFont="1" applyFill="1" applyBorder="1" applyAlignment="1">
      <alignment horizontal="left"/>
      <protection/>
    </xf>
    <xf numFmtId="0" fontId="2" fillId="0" borderId="30" xfId="60" applyFont="1" applyFill="1" applyBorder="1" applyAlignment="1">
      <alignment horizontal="left"/>
      <protection/>
    </xf>
    <xf numFmtId="167" fontId="2" fillId="0" borderId="30" xfId="48" applyNumberFormat="1" applyFont="1" applyFill="1" applyBorder="1" applyAlignment="1">
      <alignment horizontal="left"/>
    </xf>
    <xf numFmtId="167" fontId="2" fillId="0" borderId="31" xfId="60" applyNumberFormat="1" applyFont="1" applyFill="1" applyBorder="1" applyAlignment="1">
      <alignment horizontal="left"/>
      <protection/>
    </xf>
    <xf numFmtId="0" fontId="3" fillId="0" borderId="28" xfId="60" applyFont="1" applyFill="1" applyBorder="1" applyAlignment="1">
      <alignment horizontal="left"/>
      <protection/>
    </xf>
    <xf numFmtId="167" fontId="3" fillId="0" borderId="23" xfId="48" applyNumberFormat="1" applyFont="1" applyFill="1" applyBorder="1" applyAlignment="1">
      <alignment horizontal="left"/>
    </xf>
    <xf numFmtId="0" fontId="2" fillId="0" borderId="23" xfId="60" applyFont="1" applyBorder="1">
      <alignment/>
      <protection/>
    </xf>
    <xf numFmtId="0" fontId="16" fillId="0" borderId="26" xfId="60" applyFont="1" applyBorder="1" applyAlignment="1">
      <alignment horizontal="center"/>
      <protection/>
    </xf>
    <xf numFmtId="9" fontId="11" fillId="0" borderId="26" xfId="74" applyFont="1" applyBorder="1" applyAlignment="1">
      <alignment/>
    </xf>
    <xf numFmtId="0" fontId="11" fillId="0" borderId="26" xfId="60" applyFont="1" applyBorder="1">
      <alignment/>
      <protection/>
    </xf>
    <xf numFmtId="2" fontId="11" fillId="0" borderId="26" xfId="60" applyNumberFormat="1" applyFont="1" applyBorder="1">
      <alignment/>
      <protection/>
    </xf>
    <xf numFmtId="0" fontId="16" fillId="0" borderId="23" xfId="60" applyFont="1" applyFill="1" applyBorder="1">
      <alignment/>
      <protection/>
    </xf>
    <xf numFmtId="0" fontId="11" fillId="0" borderId="23" xfId="60" applyFill="1" applyBorder="1">
      <alignment/>
      <protection/>
    </xf>
    <xf numFmtId="0" fontId="17" fillId="0" borderId="0" xfId="0" applyFont="1" applyFill="1" applyAlignment="1">
      <alignment/>
    </xf>
    <xf numFmtId="165" fontId="10" fillId="0" borderId="32" xfId="42" applyNumberFormat="1" applyFont="1" applyFill="1" applyBorder="1" applyAlignment="1">
      <alignment horizontal="center"/>
    </xf>
    <xf numFmtId="165" fontId="8" fillId="0" borderId="32" xfId="42" applyNumberFormat="1" applyFont="1" applyFill="1" applyBorder="1" applyAlignment="1">
      <alignment horizontal="right"/>
    </xf>
    <xf numFmtId="165" fontId="10" fillId="0" borderId="32" xfId="42" applyNumberFormat="1" applyFont="1" applyFill="1" applyBorder="1" applyAlignment="1">
      <alignment horizontal="right"/>
    </xf>
    <xf numFmtId="165" fontId="8" fillId="0" borderId="32" xfId="42" applyNumberFormat="1" applyFont="1" applyFill="1" applyBorder="1" applyAlignment="1">
      <alignment horizontal="center"/>
    </xf>
    <xf numFmtId="38" fontId="0" fillId="0" borderId="0" xfId="0" applyNumberFormat="1" applyFill="1" applyAlignment="1">
      <alignment/>
    </xf>
    <xf numFmtId="165" fontId="8" fillId="0" borderId="0" xfId="42" applyNumberFormat="1" applyFont="1" applyFill="1" applyAlignment="1">
      <alignment/>
    </xf>
    <xf numFmtId="165" fontId="11" fillId="0" borderId="0" xfId="42" applyNumberFormat="1" applyFont="1" applyFill="1" applyAlignment="1">
      <alignment/>
    </xf>
    <xf numFmtId="43" fontId="11" fillId="0" borderId="0" xfId="42" applyFont="1" applyFill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33" xfId="0" applyFont="1" applyBorder="1" applyAlignment="1">
      <alignment/>
    </xf>
    <xf numFmtId="169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2" fillId="0" borderId="0" xfId="62" applyFont="1" applyFill="1" applyBorder="1" applyAlignment="1" applyProtection="1">
      <alignment horizontal="left" vertical="center"/>
      <protection/>
    </xf>
    <xf numFmtId="0" fontId="18" fillId="0" borderId="0" xfId="62" applyFont="1" applyFill="1" applyBorder="1" applyAlignment="1">
      <alignment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/>
      <protection/>
    </xf>
    <xf numFmtId="0" fontId="3" fillId="0" borderId="0" xfId="62" applyFont="1" applyBorder="1" applyAlignment="1">
      <alignment horizontal="center"/>
      <protection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33" xfId="0" applyFont="1" applyBorder="1" applyAlignment="1">
      <alignment horizontal="left" indent="1"/>
    </xf>
    <xf numFmtId="165" fontId="3" fillId="0" borderId="38" xfId="42" applyNumberFormat="1" applyFont="1" applyFill="1" applyBorder="1" applyAlignment="1">
      <alignment horizontal="center"/>
    </xf>
    <xf numFmtId="165" fontId="3" fillId="0" borderId="39" xfId="4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 horizontal="center"/>
    </xf>
    <xf numFmtId="0" fontId="3" fillId="0" borderId="0" xfId="67" applyFont="1">
      <alignment/>
      <protection/>
    </xf>
    <xf numFmtId="0" fontId="2" fillId="0" borderId="0" xfId="67" applyFont="1" applyFill="1">
      <alignment/>
      <protection/>
    </xf>
    <xf numFmtId="0" fontId="3" fillId="0" borderId="0" xfId="67" applyFont="1" applyFill="1">
      <alignment/>
      <protection/>
    </xf>
    <xf numFmtId="0" fontId="3" fillId="0" borderId="0" xfId="67" applyFont="1" applyAlignment="1">
      <alignment wrapText="1"/>
      <protection/>
    </xf>
    <xf numFmtId="0" fontId="4" fillId="33" borderId="32" xfId="67" applyFont="1" applyFill="1" applyBorder="1" applyAlignment="1">
      <alignment horizontal="center" wrapText="1"/>
      <protection/>
    </xf>
    <xf numFmtId="0" fontId="4" fillId="33" borderId="40" xfId="67" applyFont="1" applyFill="1" applyBorder="1" applyAlignment="1">
      <alignment horizontal="center" wrapText="1"/>
      <protection/>
    </xf>
    <xf numFmtId="0" fontId="3" fillId="34" borderId="41" xfId="67" applyFont="1" applyFill="1" applyBorder="1" applyAlignment="1">
      <alignment horizontal="left" wrapText="1"/>
      <protection/>
    </xf>
    <xf numFmtId="167" fontId="3" fillId="34" borderId="32" xfId="48" applyNumberFormat="1" applyFont="1" applyFill="1" applyBorder="1" applyAlignment="1">
      <alignment horizontal="right"/>
    </xf>
    <xf numFmtId="165" fontId="3" fillId="34" borderId="32" xfId="42" applyNumberFormat="1" applyFont="1" applyFill="1" applyBorder="1" applyAlignment="1">
      <alignment/>
    </xf>
    <xf numFmtId="165" fontId="3" fillId="34" borderId="40" xfId="42" applyNumberFormat="1" applyFont="1" applyFill="1" applyBorder="1" applyAlignment="1">
      <alignment/>
    </xf>
    <xf numFmtId="0" fontId="3" fillId="0" borderId="41" xfId="67" applyFont="1" applyBorder="1" applyAlignment="1">
      <alignment horizontal="left" wrapText="1" indent="2"/>
      <protection/>
    </xf>
    <xf numFmtId="167" fontId="3" fillId="0" borderId="32" xfId="48" applyNumberFormat="1" applyFont="1" applyBorder="1" applyAlignment="1">
      <alignment horizontal="right"/>
    </xf>
    <xf numFmtId="165" fontId="3" fillId="0" borderId="32" xfId="42" applyNumberFormat="1" applyFont="1" applyBorder="1" applyAlignment="1">
      <alignment/>
    </xf>
    <xf numFmtId="165" fontId="3" fillId="0" borderId="40" xfId="42" applyNumberFormat="1" applyFont="1" applyBorder="1" applyAlignment="1">
      <alignment/>
    </xf>
    <xf numFmtId="167" fontId="3" fillId="34" borderId="32" xfId="48" applyNumberFormat="1" applyFont="1" applyFill="1" applyBorder="1" applyAlignment="1">
      <alignment/>
    </xf>
    <xf numFmtId="167" fontId="3" fillId="0" borderId="32" xfId="48" applyNumberFormat="1" applyFont="1" applyBorder="1" applyAlignment="1">
      <alignment/>
    </xf>
    <xf numFmtId="0" fontId="3" fillId="0" borderId="42" xfId="67" applyFont="1" applyBorder="1">
      <alignment/>
      <protection/>
    </xf>
    <xf numFmtId="167" fontId="3" fillId="0" borderId="43" xfId="48" applyNumberFormat="1" applyFont="1" applyBorder="1" applyAlignment="1">
      <alignment/>
    </xf>
    <xf numFmtId="165" fontId="3" fillId="0" borderId="43" xfId="42" applyNumberFormat="1" applyFont="1" applyBorder="1" applyAlignment="1">
      <alignment/>
    </xf>
    <xf numFmtId="165" fontId="3" fillId="0" borderId="44" xfId="42" applyNumberFormat="1" applyFont="1" applyBorder="1" applyAlignment="1">
      <alignment/>
    </xf>
    <xf numFmtId="0" fontId="2" fillId="34" borderId="45" xfId="67" applyFont="1" applyFill="1" applyBorder="1">
      <alignment/>
      <protection/>
    </xf>
    <xf numFmtId="167" fontId="2" fillId="34" borderId="46" xfId="48" applyNumberFormat="1" applyFont="1" applyFill="1" applyBorder="1" applyAlignment="1">
      <alignment/>
    </xf>
    <xf numFmtId="165" fontId="2" fillId="34" borderId="46" xfId="42" applyNumberFormat="1" applyFont="1" applyFill="1" applyBorder="1" applyAlignment="1">
      <alignment/>
    </xf>
    <xf numFmtId="165" fontId="2" fillId="34" borderId="47" xfId="42" applyNumberFormat="1" applyFont="1" applyFill="1" applyBorder="1" applyAlignment="1">
      <alignment/>
    </xf>
    <xf numFmtId="0" fontId="2" fillId="0" borderId="10" xfId="67" applyFont="1" applyBorder="1" applyAlignment="1">
      <alignment horizontal="left" wrapText="1" indent="1"/>
      <protection/>
    </xf>
    <xf numFmtId="167" fontId="2" fillId="0" borderId="32" xfId="48" applyNumberFormat="1" applyFont="1" applyBorder="1" applyAlignment="1">
      <alignment/>
    </xf>
    <xf numFmtId="165" fontId="2" fillId="0" borderId="32" xfId="42" applyNumberFormat="1" applyFont="1" applyBorder="1" applyAlignment="1">
      <alignment/>
    </xf>
    <xf numFmtId="165" fontId="2" fillId="0" borderId="40" xfId="42" applyNumberFormat="1" applyFont="1" applyBorder="1" applyAlignment="1">
      <alignment/>
    </xf>
    <xf numFmtId="0" fontId="2" fillId="0" borderId="41" xfId="67" applyFont="1" applyBorder="1" applyAlignment="1">
      <alignment horizontal="left" wrapText="1" indent="1"/>
      <protection/>
    </xf>
    <xf numFmtId="0" fontId="2" fillId="0" borderId="48" xfId="67" applyFont="1" applyBorder="1" applyAlignment="1">
      <alignment horizontal="left" wrapText="1" indent="1"/>
      <protection/>
    </xf>
    <xf numFmtId="167" fontId="2" fillId="0" borderId="49" xfId="48" applyNumberFormat="1" applyFont="1" applyBorder="1" applyAlignment="1">
      <alignment/>
    </xf>
    <xf numFmtId="165" fontId="2" fillId="0" borderId="49" xfId="42" applyNumberFormat="1" applyFont="1" applyBorder="1" applyAlignment="1">
      <alignment/>
    </xf>
    <xf numFmtId="165" fontId="2" fillId="0" borderId="50" xfId="42" applyNumberFormat="1" applyFont="1" applyBorder="1" applyAlignment="1">
      <alignment/>
    </xf>
    <xf numFmtId="0" fontId="5" fillId="0" borderId="0" xfId="67" applyFont="1">
      <alignment/>
      <protection/>
    </xf>
    <xf numFmtId="0" fontId="5" fillId="0" borderId="0" xfId="67" applyFont="1" applyFill="1">
      <alignment/>
      <protection/>
    </xf>
    <xf numFmtId="49" fontId="3" fillId="0" borderId="0" xfId="67" applyNumberFormat="1" applyFont="1" applyFill="1">
      <alignment/>
      <protection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48" xfId="0" applyFont="1" applyBorder="1" applyAlignment="1">
      <alignment horizontal="left" indent="1"/>
    </xf>
    <xf numFmtId="0" fontId="12" fillId="0" borderId="0" xfId="0" applyFont="1" applyBorder="1" applyAlignment="1">
      <alignment/>
    </xf>
    <xf numFmtId="0" fontId="11" fillId="0" borderId="0" xfId="69" applyFont="1">
      <alignment/>
      <protection/>
    </xf>
    <xf numFmtId="9" fontId="3" fillId="0" borderId="0" xfId="74" applyFont="1" applyBorder="1" applyAlignment="1">
      <alignment horizontal="right" wrapText="1"/>
    </xf>
    <xf numFmtId="0" fontId="15" fillId="0" borderId="0" xfId="69" applyFont="1" applyFill="1">
      <alignment/>
      <protection/>
    </xf>
    <xf numFmtId="0" fontId="2" fillId="0" borderId="0" xfId="69" applyFont="1" applyFill="1">
      <alignment/>
      <protection/>
    </xf>
    <xf numFmtId="0" fontId="11" fillId="0" borderId="0" xfId="69" applyFont="1" applyFill="1">
      <alignment/>
      <protection/>
    </xf>
    <xf numFmtId="0" fontId="19" fillId="0" borderId="0" xfId="69" applyFont="1" applyFill="1">
      <alignment/>
      <protection/>
    </xf>
    <xf numFmtId="0" fontId="19" fillId="0" borderId="0" xfId="69" applyFont="1">
      <alignment/>
      <protection/>
    </xf>
    <xf numFmtId="0" fontId="20" fillId="0" borderId="0" xfId="69" applyFont="1" applyBorder="1" applyAlignment="1">
      <alignment vertical="top" wrapText="1"/>
      <protection/>
    </xf>
    <xf numFmtId="0" fontId="3" fillId="0" borderId="0" xfId="69" applyFont="1" applyFill="1" applyBorder="1">
      <alignment/>
      <protection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0" fontId="16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1" fillId="0" borderId="23" xfId="0" applyFont="1" applyBorder="1" applyAlignment="1">
      <alignment/>
    </xf>
    <xf numFmtId="165" fontId="73" fillId="0" borderId="0" xfId="0" applyNumberFormat="1" applyFont="1" applyBorder="1" applyAlignment="1">
      <alignment/>
    </xf>
    <xf numFmtId="166" fontId="73" fillId="0" borderId="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wrapText="1"/>
    </xf>
    <xf numFmtId="6" fontId="0" fillId="0" borderId="0" xfId="0" applyNumberForma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9" fontId="3" fillId="0" borderId="0" xfId="74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0" fontId="0" fillId="0" borderId="0" xfId="0" applyNumberFormat="1" applyFill="1" applyBorder="1" applyAlignment="1">
      <alignment/>
    </xf>
    <xf numFmtId="166" fontId="3" fillId="0" borderId="0" xfId="42" applyNumberFormat="1" applyFont="1" applyAlignment="1">
      <alignment/>
    </xf>
    <xf numFmtId="0" fontId="3" fillId="0" borderId="39" xfId="0" applyFont="1" applyBorder="1" applyAlignment="1">
      <alignment/>
    </xf>
    <xf numFmtId="43" fontId="2" fillId="0" borderId="14" xfId="42" applyFont="1" applyFill="1" applyBorder="1" applyAlignment="1">
      <alignment/>
    </xf>
    <xf numFmtId="9" fontId="3" fillId="0" borderId="53" xfId="74" applyFont="1" applyFill="1" applyBorder="1" applyAlignment="1">
      <alignment horizontal="center" vertical="top" wrapText="1"/>
    </xf>
    <xf numFmtId="9" fontId="0" fillId="0" borderId="0" xfId="74" applyFont="1" applyAlignment="1">
      <alignment/>
    </xf>
    <xf numFmtId="170" fontId="10" fillId="0" borderId="0" xfId="46" applyNumberFormat="1" applyFont="1" applyFill="1" applyBorder="1" applyAlignment="1" applyProtection="1">
      <alignment/>
      <protection/>
    </xf>
    <xf numFmtId="171" fontId="10" fillId="0" borderId="0" xfId="65" applyNumberFormat="1" applyFont="1" applyFill="1" applyBorder="1" applyProtection="1">
      <alignment/>
      <protection/>
    </xf>
    <xf numFmtId="44" fontId="10" fillId="0" borderId="0" xfId="46" applyNumberFormat="1" applyFont="1" applyFill="1" applyBorder="1" applyAlignment="1" applyProtection="1">
      <alignment/>
      <protection/>
    </xf>
    <xf numFmtId="44" fontId="10" fillId="0" borderId="0" xfId="65" applyNumberFormat="1" applyFont="1" applyFill="1" applyBorder="1" applyProtection="1">
      <alignment/>
      <protection/>
    </xf>
    <xf numFmtId="170" fontId="10" fillId="0" borderId="0" xfId="48" applyNumberFormat="1" applyFont="1" applyFill="1" applyBorder="1" applyAlignment="1" applyProtection="1">
      <alignment/>
      <protection/>
    </xf>
    <xf numFmtId="44" fontId="10" fillId="0" borderId="0" xfId="48" applyFont="1" applyFill="1" applyBorder="1" applyAlignment="1" applyProtection="1">
      <alignment/>
      <protection/>
    </xf>
    <xf numFmtId="165" fontId="10" fillId="0" borderId="0" xfId="71" applyNumberFormat="1" applyFont="1" applyFill="1" applyBorder="1" applyAlignment="1">
      <alignment horizontal="center"/>
      <protection/>
    </xf>
    <xf numFmtId="171" fontId="3" fillId="0" borderId="0" xfId="49" applyNumberFormat="1" applyFont="1" applyFill="1" applyAlignment="1">
      <alignment/>
    </xf>
    <xf numFmtId="173" fontId="3" fillId="0" borderId="0" xfId="49" applyNumberFormat="1" applyFont="1" applyFill="1" applyAlignment="1">
      <alignment/>
    </xf>
    <xf numFmtId="167" fontId="3" fillId="0" borderId="0" xfId="49" applyNumberFormat="1" applyFont="1" applyFill="1" applyAlignment="1">
      <alignment/>
    </xf>
    <xf numFmtId="43" fontId="3" fillId="0" borderId="0" xfId="45" applyFont="1" applyAlignment="1">
      <alignment/>
    </xf>
    <xf numFmtId="43" fontId="3" fillId="0" borderId="0" xfId="67" applyNumberFormat="1" applyFont="1">
      <alignment/>
      <protection/>
    </xf>
    <xf numFmtId="167" fontId="3" fillId="0" borderId="46" xfId="49" applyNumberFormat="1" applyFont="1" applyFill="1" applyBorder="1" applyAlignment="1">
      <alignment/>
    </xf>
    <xf numFmtId="167" fontId="3" fillId="0" borderId="0" xfId="49" applyNumberFormat="1" applyFont="1" applyBorder="1" applyAlignment="1">
      <alignment/>
    </xf>
    <xf numFmtId="171" fontId="3" fillId="0" borderId="0" xfId="49" applyNumberFormat="1" applyFont="1" applyAlignment="1">
      <alignment/>
    </xf>
    <xf numFmtId="173" fontId="3" fillId="0" borderId="0" xfId="49" applyNumberFormat="1" applyFont="1" applyAlignment="1">
      <alignment/>
    </xf>
    <xf numFmtId="167" fontId="3" fillId="0" borderId="0" xfId="49" applyNumberFormat="1" applyFont="1" applyAlignment="1">
      <alignment/>
    </xf>
    <xf numFmtId="0" fontId="7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67" fontId="2" fillId="0" borderId="28" xfId="48" applyNumberFormat="1" applyFont="1" applyFill="1" applyBorder="1" applyAlignment="1">
      <alignment horizontal="left"/>
    </xf>
    <xf numFmtId="167" fontId="2" fillId="0" borderId="54" xfId="60" applyNumberFormat="1" applyFont="1" applyFill="1" applyBorder="1" applyAlignment="1">
      <alignment horizontal="left"/>
      <protection/>
    </xf>
    <xf numFmtId="167" fontId="2" fillId="0" borderId="23" xfId="60" applyNumberFormat="1" applyFont="1" applyFill="1" applyBorder="1" applyAlignment="1">
      <alignment horizontal="left"/>
      <protection/>
    </xf>
    <xf numFmtId="167" fontId="2" fillId="0" borderId="55" xfId="60" applyNumberFormat="1" applyFont="1" applyFill="1" applyBorder="1" applyAlignment="1">
      <alignment horizontal="left"/>
      <protection/>
    </xf>
    <xf numFmtId="167" fontId="12" fillId="0" borderId="23" xfId="48" applyNumberFormat="1" applyFont="1" applyFill="1" applyBorder="1" applyAlignment="1">
      <alignment horizontal="left"/>
    </xf>
    <xf numFmtId="167" fontId="12" fillId="0" borderId="55" xfId="48" applyNumberFormat="1" applyFont="1" applyFill="1" applyBorder="1" applyAlignment="1">
      <alignment horizontal="left"/>
    </xf>
    <xf numFmtId="0" fontId="22" fillId="0" borderId="23" xfId="0" applyFont="1" applyBorder="1" applyAlignment="1">
      <alignment/>
    </xf>
    <xf numFmtId="43" fontId="3" fillId="0" borderId="0" xfId="0" applyNumberFormat="1" applyFont="1" applyBorder="1" applyAlignment="1">
      <alignment/>
    </xf>
    <xf numFmtId="174" fontId="3" fillId="0" borderId="0" xfId="42" applyNumberFormat="1" applyFont="1" applyAlignment="1">
      <alignment/>
    </xf>
    <xf numFmtId="0" fontId="3" fillId="0" borderId="0" xfId="67" applyFont="1" applyProtection="1">
      <alignment/>
      <protection locked="0"/>
    </xf>
    <xf numFmtId="0" fontId="2" fillId="0" borderId="0" xfId="67" applyFont="1" applyFill="1" applyBorder="1" applyAlignment="1" applyProtection="1">
      <alignment horizontal="left"/>
      <protection locked="0"/>
    </xf>
    <xf numFmtId="171" fontId="3" fillId="0" borderId="0" xfId="49" applyNumberFormat="1" applyFont="1" applyFill="1" applyAlignment="1" applyProtection="1">
      <alignment/>
      <protection locked="0"/>
    </xf>
    <xf numFmtId="173" fontId="3" fillId="0" borderId="0" xfId="49" applyNumberFormat="1" applyFont="1" applyFill="1" applyAlignment="1" applyProtection="1">
      <alignment/>
      <protection locked="0"/>
    </xf>
    <xf numFmtId="167" fontId="3" fillId="0" borderId="0" xfId="49" applyNumberFormat="1" applyFont="1" applyFill="1" applyAlignment="1" applyProtection="1">
      <alignment/>
      <protection locked="0"/>
    </xf>
    <xf numFmtId="171" fontId="3" fillId="0" borderId="0" xfId="49" applyNumberFormat="1" applyFont="1" applyAlignment="1" applyProtection="1">
      <alignment/>
      <protection locked="0"/>
    </xf>
    <xf numFmtId="173" fontId="3" fillId="0" borderId="0" xfId="49" applyNumberFormat="1" applyFont="1" applyAlignment="1" applyProtection="1">
      <alignment/>
      <protection locked="0"/>
    </xf>
    <xf numFmtId="167" fontId="3" fillId="0" borderId="0" xfId="49" applyNumberFormat="1" applyFont="1" applyAlignment="1" applyProtection="1">
      <alignment/>
      <protection locked="0"/>
    </xf>
    <xf numFmtId="0" fontId="24" fillId="0" borderId="0" xfId="69" applyFont="1" applyFill="1">
      <alignment/>
      <protection/>
    </xf>
    <xf numFmtId="165" fontId="24" fillId="0" borderId="0" xfId="45" applyNumberFormat="1" applyFont="1" applyFill="1" applyAlignment="1">
      <alignment/>
    </xf>
    <xf numFmtId="0" fontId="24" fillId="0" borderId="0" xfId="69" applyFont="1" applyFill="1" applyAlignment="1">
      <alignment wrapText="1"/>
      <protection/>
    </xf>
    <xf numFmtId="165" fontId="24" fillId="0" borderId="0" xfId="45" applyNumberFormat="1" applyFont="1" applyFill="1" applyBorder="1" applyAlignment="1">
      <alignment horizontal="center"/>
    </xf>
    <xf numFmtId="5" fontId="24" fillId="0" borderId="0" xfId="48" applyNumberFormat="1" applyFont="1" applyFill="1" applyBorder="1" applyAlignment="1">
      <alignment horizontal="left"/>
    </xf>
    <xf numFmtId="0" fontId="24" fillId="0" borderId="0" xfId="69" applyFont="1" applyFill="1" applyBorder="1">
      <alignment/>
      <protection/>
    </xf>
    <xf numFmtId="0" fontId="24" fillId="0" borderId="0" xfId="69" applyFont="1" applyFill="1" applyAlignment="1">
      <alignment horizontal="left"/>
      <protection/>
    </xf>
    <xf numFmtId="43" fontId="3" fillId="0" borderId="0" xfId="0" applyNumberFormat="1" applyFont="1" applyAlignment="1">
      <alignment/>
    </xf>
    <xf numFmtId="10" fontId="0" fillId="0" borderId="0" xfId="74" applyNumberFormat="1" applyFont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1" fillId="0" borderId="0" xfId="69" applyFont="1" applyBorder="1">
      <alignment/>
      <protection/>
    </xf>
    <xf numFmtId="0" fontId="11" fillId="0" borderId="0" xfId="69" applyFont="1" applyFill="1" applyBorder="1">
      <alignment/>
      <protection/>
    </xf>
    <xf numFmtId="0" fontId="5" fillId="33" borderId="12" xfId="0" applyFont="1" applyFill="1" applyBorder="1" applyAlignment="1">
      <alignment horizontal="right"/>
    </xf>
    <xf numFmtId="165" fontId="3" fillId="0" borderId="0" xfId="42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2" fillId="0" borderId="20" xfId="42" applyFont="1" applyBorder="1" applyAlignment="1">
      <alignment/>
    </xf>
    <xf numFmtId="44" fontId="3" fillId="0" borderId="0" xfId="46" applyFont="1" applyBorder="1" applyAlignment="1">
      <alignment horizontal="right" wrapText="1"/>
    </xf>
    <xf numFmtId="0" fontId="2" fillId="0" borderId="0" xfId="67" applyFont="1" applyFill="1" applyBorder="1" applyAlignment="1">
      <alignment horizontal="left"/>
      <protection/>
    </xf>
    <xf numFmtId="0" fontId="74" fillId="33" borderId="37" xfId="0" applyFont="1" applyFill="1" applyBorder="1" applyAlignment="1">
      <alignment horizontal="center"/>
    </xf>
    <xf numFmtId="0" fontId="74" fillId="33" borderId="15" xfId="0" applyFont="1" applyFill="1" applyBorder="1" applyAlignment="1">
      <alignment horizontal="center"/>
    </xf>
    <xf numFmtId="0" fontId="74" fillId="33" borderId="39" xfId="0" applyFont="1" applyFill="1" applyBorder="1" applyAlignment="1">
      <alignment horizontal="center"/>
    </xf>
    <xf numFmtId="0" fontId="2" fillId="0" borderId="56" xfId="60" applyFont="1" applyBorder="1" applyAlignment="1">
      <alignment horizontal="center"/>
      <protection/>
    </xf>
    <xf numFmtId="0" fontId="2" fillId="0" borderId="57" xfId="60" applyFont="1" applyBorder="1" applyAlignment="1">
      <alignment horizontal="center"/>
      <protection/>
    </xf>
    <xf numFmtId="167" fontId="3" fillId="0" borderId="28" xfId="60" applyNumberFormat="1" applyFont="1" applyFill="1" applyBorder="1" applyAlignment="1">
      <alignment horizontal="left"/>
      <protection/>
    </xf>
    <xf numFmtId="0" fontId="2" fillId="0" borderId="17" xfId="67" applyFont="1" applyFill="1" applyBorder="1" applyAlignment="1">
      <alignment horizontal="left" wrapText="1"/>
      <protection/>
    </xf>
    <xf numFmtId="171" fontId="4" fillId="0" borderId="53" xfId="49" applyNumberFormat="1" applyFont="1" applyFill="1" applyBorder="1" applyAlignment="1">
      <alignment horizontal="center" wrapText="1"/>
    </xf>
    <xf numFmtId="173" fontId="4" fillId="0" borderId="53" xfId="49" applyNumberFormat="1" applyFont="1" applyFill="1" applyBorder="1" applyAlignment="1">
      <alignment horizontal="center" wrapText="1"/>
    </xf>
    <xf numFmtId="167" fontId="4" fillId="0" borderId="58" xfId="49" applyNumberFormat="1" applyFont="1" applyFill="1" applyBorder="1" applyAlignment="1">
      <alignment horizontal="center" wrapText="1"/>
    </xf>
    <xf numFmtId="167" fontId="4" fillId="0" borderId="18" xfId="49" applyNumberFormat="1" applyFont="1" applyFill="1" applyBorder="1" applyAlignment="1">
      <alignment horizontal="center" wrapText="1"/>
    </xf>
    <xf numFmtId="0" fontId="3" fillId="0" borderId="41" xfId="67" applyFont="1" applyBorder="1" applyAlignment="1">
      <alignment horizontal="left" wrapText="1" indent="1"/>
      <protection/>
    </xf>
    <xf numFmtId="167" fontId="3" fillId="0" borderId="32" xfId="49" applyNumberFormat="1" applyFont="1" applyFill="1" applyBorder="1" applyAlignment="1">
      <alignment/>
    </xf>
    <xf numFmtId="0" fontId="3" fillId="0" borderId="48" xfId="67" applyFont="1" applyBorder="1" applyAlignment="1">
      <alignment horizontal="left" wrapText="1" indent="1"/>
      <protection/>
    </xf>
    <xf numFmtId="170" fontId="3" fillId="0" borderId="32" xfId="49" applyNumberFormat="1" applyFont="1" applyFill="1" applyBorder="1" applyAlignment="1">
      <alignment horizontal="center"/>
    </xf>
    <xf numFmtId="170" fontId="3" fillId="0" borderId="49" xfId="49" applyNumberFormat="1" applyFont="1" applyFill="1" applyBorder="1" applyAlignment="1">
      <alignment horizontal="center"/>
    </xf>
    <xf numFmtId="0" fontId="3" fillId="0" borderId="0" xfId="67" applyFont="1" applyFill="1" applyBorder="1" applyAlignment="1">
      <alignment horizontal="left" vertical="top"/>
      <protection/>
    </xf>
    <xf numFmtId="0" fontId="2" fillId="0" borderId="0" xfId="67" applyFont="1" applyFill="1" applyBorder="1" applyAlignment="1">
      <alignment horizontal="left"/>
      <protection/>
    </xf>
    <xf numFmtId="165" fontId="2" fillId="0" borderId="59" xfId="42" applyNumberFormat="1" applyFont="1" applyFill="1" applyBorder="1" applyAlignment="1">
      <alignment/>
    </xf>
    <xf numFmtId="165" fontId="2" fillId="0" borderId="39" xfId="42" applyNumberFormat="1" applyFont="1" applyFill="1" applyBorder="1" applyAlignment="1">
      <alignment/>
    </xf>
    <xf numFmtId="0" fontId="3" fillId="0" borderId="41" xfId="0" applyFont="1" applyFill="1" applyBorder="1" applyAlignment="1">
      <alignment horizontal="left" indent="1"/>
    </xf>
    <xf numFmtId="165" fontId="2" fillId="0" borderId="32" xfId="42" applyNumberFormat="1" applyFont="1" applyFill="1" applyBorder="1" applyAlignment="1">
      <alignment/>
    </xf>
    <xf numFmtId="0" fontId="3" fillId="0" borderId="48" xfId="0" applyFont="1" applyFill="1" applyBorder="1" applyAlignment="1">
      <alignment horizontal="left" indent="1"/>
    </xf>
    <xf numFmtId="165" fontId="2" fillId="0" borderId="53" xfId="42" applyNumberFormat="1" applyFont="1" applyFill="1" applyBorder="1" applyAlignment="1">
      <alignment/>
    </xf>
    <xf numFmtId="165" fontId="2" fillId="0" borderId="18" xfId="42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65" fontId="2" fillId="0" borderId="0" xfId="42" applyNumberFormat="1" applyFont="1" applyFill="1" applyBorder="1" applyAlignment="1">
      <alignment/>
    </xf>
    <xf numFmtId="165" fontId="3" fillId="0" borderId="50" xfId="42" applyNumberFormat="1" applyFont="1" applyBorder="1" applyAlignment="1">
      <alignment/>
    </xf>
    <xf numFmtId="43" fontId="3" fillId="0" borderId="53" xfId="42" applyFont="1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167" fontId="2" fillId="0" borderId="61" xfId="46" applyNumberFormat="1" applyFont="1" applyFill="1" applyBorder="1" applyAlignment="1">
      <alignment horizontal="center"/>
    </xf>
    <xf numFmtId="0" fontId="75" fillId="0" borderId="25" xfId="0" applyFont="1" applyFill="1" applyBorder="1" applyAlignment="1">
      <alignment/>
    </xf>
    <xf numFmtId="0" fontId="75" fillId="0" borderId="26" xfId="0" applyFont="1" applyFill="1" applyBorder="1" applyAlignment="1">
      <alignment/>
    </xf>
    <xf numFmtId="0" fontId="75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75" fillId="35" borderId="23" xfId="0" applyFont="1" applyFill="1" applyBorder="1" applyAlignment="1">
      <alignment wrapText="1"/>
    </xf>
    <xf numFmtId="0" fontId="75" fillId="35" borderId="23" xfId="0" applyFont="1" applyFill="1" applyBorder="1" applyAlignment="1">
      <alignment/>
    </xf>
    <xf numFmtId="0" fontId="3" fillId="35" borderId="23" xfId="0" applyFont="1" applyFill="1" applyBorder="1" applyAlignment="1">
      <alignment wrapText="1"/>
    </xf>
    <xf numFmtId="0" fontId="75" fillId="0" borderId="23" xfId="0" applyFont="1" applyBorder="1" applyAlignment="1">
      <alignment wrapText="1"/>
    </xf>
    <xf numFmtId="0" fontId="4" fillId="33" borderId="22" xfId="69" applyFont="1" applyFill="1" applyBorder="1" applyAlignment="1">
      <alignment wrapText="1"/>
      <protection/>
    </xf>
    <xf numFmtId="0" fontId="4" fillId="33" borderId="14" xfId="69" applyFont="1" applyFill="1" applyBorder="1" applyAlignment="1">
      <alignment horizontal="center" wrapText="1"/>
      <protection/>
    </xf>
    <xf numFmtId="0" fontId="4" fillId="33" borderId="62" xfId="69" applyFont="1" applyFill="1" applyBorder="1" applyAlignment="1">
      <alignment horizontal="center" wrapText="1"/>
      <protection/>
    </xf>
    <xf numFmtId="3" fontId="3" fillId="0" borderId="32" xfId="69" applyNumberFormat="1" applyFont="1" applyFill="1" applyBorder="1" applyAlignment="1">
      <alignment horizontal="center" wrapText="1"/>
      <protection/>
    </xf>
    <xf numFmtId="3" fontId="3" fillId="0" borderId="40" xfId="69" applyNumberFormat="1" applyFont="1" applyFill="1" applyBorder="1" applyAlignment="1">
      <alignment horizontal="center" wrapText="1"/>
      <protection/>
    </xf>
    <xf numFmtId="3" fontId="3" fillId="0" borderId="43" xfId="69" applyNumberFormat="1" applyFont="1" applyFill="1" applyBorder="1" applyAlignment="1">
      <alignment horizontal="center" wrapText="1"/>
      <protection/>
    </xf>
    <xf numFmtId="3" fontId="3" fillId="0" borderId="44" xfId="69" applyNumberFormat="1" applyFont="1" applyFill="1" applyBorder="1" applyAlignment="1">
      <alignment horizontal="center" wrapText="1"/>
      <protection/>
    </xf>
    <xf numFmtId="167" fontId="2" fillId="0" borderId="46" xfId="46" applyNumberFormat="1" applyFont="1" applyBorder="1" applyAlignment="1">
      <alignment horizontal="left" wrapText="1"/>
    </xf>
    <xf numFmtId="165" fontId="2" fillId="0" borderId="46" xfId="42" applyNumberFormat="1" applyFont="1" applyBorder="1" applyAlignment="1">
      <alignment horizontal="center" wrapText="1"/>
    </xf>
    <xf numFmtId="165" fontId="2" fillId="0" borderId="47" xfId="42" applyNumberFormat="1" applyFont="1" applyBorder="1" applyAlignment="1">
      <alignment horizontal="center" wrapText="1"/>
    </xf>
    <xf numFmtId="0" fontId="75" fillId="0" borderId="41" xfId="0" applyFont="1" applyBorder="1" applyAlignment="1">
      <alignment/>
    </xf>
    <xf numFmtId="0" fontId="75" fillId="0" borderId="42" xfId="0" applyFont="1" applyBorder="1" applyAlignment="1">
      <alignment/>
    </xf>
    <xf numFmtId="0" fontId="76" fillId="0" borderId="45" xfId="0" applyFont="1" applyBorder="1" applyAlignment="1">
      <alignment/>
    </xf>
    <xf numFmtId="0" fontId="9" fillId="0" borderId="0" xfId="69" applyFont="1" applyBorder="1" applyAlignment="1">
      <alignment vertical="top" wrapText="1"/>
      <protection/>
    </xf>
    <xf numFmtId="0" fontId="3" fillId="0" borderId="24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63" xfId="60" applyFont="1" applyFill="1" applyBorder="1">
      <alignment/>
      <protection/>
    </xf>
    <xf numFmtId="0" fontId="3" fillId="0" borderId="64" xfId="60" applyFont="1" applyFill="1" applyBorder="1">
      <alignment/>
      <protection/>
    </xf>
    <xf numFmtId="0" fontId="3" fillId="0" borderId="26" xfId="60" applyFont="1" applyBorder="1">
      <alignment/>
      <protection/>
    </xf>
    <xf numFmtId="167" fontId="3" fillId="0" borderId="26" xfId="60" applyNumberFormat="1" applyFont="1" applyBorder="1">
      <alignment/>
      <protection/>
    </xf>
    <xf numFmtId="167" fontId="3" fillId="0" borderId="23" xfId="60" applyNumberFormat="1" applyFont="1" applyBorder="1">
      <alignment/>
      <protection/>
    </xf>
    <xf numFmtId="0" fontId="4" fillId="33" borderId="23" xfId="60" applyFont="1" applyFill="1" applyBorder="1" applyAlignment="1">
      <alignment wrapText="1"/>
      <protection/>
    </xf>
    <xf numFmtId="0" fontId="4" fillId="33" borderId="23" xfId="60" applyFont="1" applyFill="1" applyBorder="1" applyAlignment="1">
      <alignment horizontal="center" wrapText="1"/>
      <protection/>
    </xf>
    <xf numFmtId="0" fontId="3" fillId="0" borderId="23" xfId="60" applyFont="1" applyBorder="1" applyAlignment="1">
      <alignment horizontal="left" indent="1"/>
      <protection/>
    </xf>
    <xf numFmtId="167" fontId="3" fillId="0" borderId="23" xfId="75" applyNumberFormat="1" applyFont="1" applyBorder="1" applyAlignment="1">
      <alignment/>
    </xf>
    <xf numFmtId="9" fontId="3" fillId="0" borderId="23" xfId="75" applyFont="1" applyBorder="1" applyAlignment="1">
      <alignment/>
    </xf>
    <xf numFmtId="167" fontId="3" fillId="0" borderId="23" xfId="48" applyNumberFormat="1" applyFont="1" applyBorder="1" applyAlignment="1">
      <alignment/>
    </xf>
    <xf numFmtId="167" fontId="2" fillId="0" borderId="23" xfId="48" applyNumberFormat="1" applyFont="1" applyBorder="1" applyAlignment="1">
      <alignment/>
    </xf>
    <xf numFmtId="9" fontId="3" fillId="34" borderId="23" xfId="75" applyFont="1" applyFill="1" applyBorder="1" applyAlignment="1">
      <alignment/>
    </xf>
    <xf numFmtId="0" fontId="2" fillId="0" borderId="65" xfId="60" applyFont="1" applyBorder="1">
      <alignment/>
      <protection/>
    </xf>
    <xf numFmtId="0" fontId="2" fillId="0" borderId="56" xfId="60" applyFont="1" applyBorder="1" applyAlignment="1">
      <alignment horizontal="center" wrapText="1"/>
      <protection/>
    </xf>
    <xf numFmtId="0" fontId="2" fillId="0" borderId="57" xfId="60" applyFont="1" applyBorder="1" applyAlignment="1">
      <alignment horizontal="center" wrapText="1"/>
      <protection/>
    </xf>
    <xf numFmtId="0" fontId="3" fillId="0" borderId="66" xfId="60" applyFont="1" applyBorder="1">
      <alignment/>
      <protection/>
    </xf>
    <xf numFmtId="167" fontId="3" fillId="0" borderId="28" xfId="46" applyNumberFormat="1" applyFont="1" applyBorder="1" applyAlignment="1">
      <alignment/>
    </xf>
    <xf numFmtId="167" fontId="3" fillId="0" borderId="54" xfId="46" applyNumberFormat="1" applyFont="1" applyBorder="1" applyAlignment="1">
      <alignment/>
    </xf>
    <xf numFmtId="0" fontId="3" fillId="0" borderId="27" xfId="60" applyFont="1" applyBorder="1" applyAlignment="1">
      <alignment horizontal="left"/>
      <protection/>
    </xf>
    <xf numFmtId="167" fontId="3" fillId="0" borderId="23" xfId="46" applyNumberFormat="1" applyFont="1" applyBorder="1" applyAlignment="1">
      <alignment/>
    </xf>
    <xf numFmtId="0" fontId="3" fillId="0" borderId="27" xfId="60" applyFont="1" applyBorder="1">
      <alignment/>
      <protection/>
    </xf>
    <xf numFmtId="167" fontId="3" fillId="0" borderId="55" xfId="46" applyNumberFormat="1" applyFont="1" applyBorder="1" applyAlignment="1">
      <alignment/>
    </xf>
    <xf numFmtId="0" fontId="2" fillId="0" borderId="29" xfId="60" applyFont="1" applyBorder="1">
      <alignment/>
      <protection/>
    </xf>
    <xf numFmtId="167" fontId="2" fillId="0" borderId="30" xfId="46" applyNumberFormat="1" applyFont="1" applyBorder="1" applyAlignment="1">
      <alignment/>
    </xf>
    <xf numFmtId="167" fontId="2" fillId="0" borderId="31" xfId="46" applyNumberFormat="1" applyFont="1" applyBorder="1" applyAlignment="1">
      <alignment/>
    </xf>
    <xf numFmtId="0" fontId="3" fillId="0" borderId="52" xfId="60" applyFont="1" applyBorder="1">
      <alignment/>
      <protection/>
    </xf>
    <xf numFmtId="0" fontId="3" fillId="0" borderId="56" xfId="60" applyFont="1" applyBorder="1">
      <alignment/>
      <protection/>
    </xf>
    <xf numFmtId="44" fontId="3" fillId="0" borderId="28" xfId="46" applyFont="1" applyBorder="1" applyAlignment="1">
      <alignment/>
    </xf>
    <xf numFmtId="0" fontId="3" fillId="0" borderId="28" xfId="60" applyFont="1" applyBorder="1">
      <alignment/>
      <protection/>
    </xf>
    <xf numFmtId="167" fontId="3" fillId="0" borderId="28" xfId="46" applyNumberFormat="1" applyFont="1" applyFill="1" applyBorder="1" applyAlignment="1">
      <alignment/>
    </xf>
    <xf numFmtId="44" fontId="3" fillId="0" borderId="23" xfId="46" applyFont="1" applyBorder="1" applyAlignment="1">
      <alignment/>
    </xf>
    <xf numFmtId="44" fontId="3" fillId="0" borderId="23" xfId="46" applyFont="1" applyFill="1" applyBorder="1" applyAlignment="1">
      <alignment/>
    </xf>
    <xf numFmtId="44" fontId="3" fillId="0" borderId="30" xfId="46" applyFont="1" applyBorder="1" applyAlignment="1">
      <alignment/>
    </xf>
    <xf numFmtId="0" fontId="3" fillId="0" borderId="30" xfId="60" applyFont="1" applyBorder="1">
      <alignment/>
      <protection/>
    </xf>
    <xf numFmtId="0" fontId="2" fillId="0" borderId="26" xfId="60" applyFont="1" applyBorder="1" applyAlignment="1">
      <alignment horizontal="center"/>
      <protection/>
    </xf>
    <xf numFmtId="0" fontId="9" fillId="0" borderId="0" xfId="69" applyFont="1" applyBorder="1" applyAlignment="1">
      <alignment vertical="top"/>
      <protection/>
    </xf>
    <xf numFmtId="167" fontId="75" fillId="0" borderId="32" xfId="46" applyNumberFormat="1" applyFont="1" applyBorder="1" applyAlignment="1">
      <alignment/>
    </xf>
    <xf numFmtId="167" fontId="75" fillId="0" borderId="43" xfId="46" applyNumberFormat="1" applyFont="1" applyBorder="1" applyAlignment="1">
      <alignment/>
    </xf>
    <xf numFmtId="167" fontId="3" fillId="0" borderId="47" xfId="46" applyNumberFormat="1" applyFont="1" applyFill="1" applyBorder="1" applyAlignment="1">
      <alignment horizontal="center"/>
    </xf>
    <xf numFmtId="167" fontId="3" fillId="0" borderId="67" xfId="46" applyNumberFormat="1" applyFont="1" applyFill="1" applyBorder="1" applyAlignment="1">
      <alignment horizontal="center"/>
    </xf>
    <xf numFmtId="165" fontId="2" fillId="0" borderId="40" xfId="42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 wrapText="1"/>
    </xf>
    <xf numFmtId="0" fontId="4" fillId="33" borderId="50" xfId="0" applyFont="1" applyFill="1" applyBorder="1" applyAlignment="1">
      <alignment horizontal="center" wrapText="1"/>
    </xf>
    <xf numFmtId="166" fontId="3" fillId="0" borderId="49" xfId="42" applyNumberFormat="1" applyFont="1" applyFill="1" applyBorder="1" applyAlignment="1">
      <alignment/>
    </xf>
    <xf numFmtId="9" fontId="3" fillId="0" borderId="49" xfId="74" applyFont="1" applyFill="1" applyBorder="1" applyAlignment="1">
      <alignment vertical="top" wrapText="1"/>
    </xf>
    <xf numFmtId="9" fontId="3" fillId="0" borderId="50" xfId="74" applyFont="1" applyFill="1" applyBorder="1" applyAlignment="1">
      <alignment vertical="top" wrapText="1"/>
    </xf>
    <xf numFmtId="0" fontId="3" fillId="0" borderId="49" xfId="0" applyFont="1" applyFill="1" applyBorder="1" applyAlignment="1" applyProtection="1">
      <alignment vertical="center" wrapText="1"/>
      <protection/>
    </xf>
    <xf numFmtId="0" fontId="4" fillId="33" borderId="10" xfId="62" applyFont="1" applyFill="1" applyBorder="1" applyAlignment="1" applyProtection="1">
      <alignment horizontal="center" wrapText="1"/>
      <protection/>
    </xf>
    <xf numFmtId="0" fontId="4" fillId="33" borderId="59" xfId="62" applyFont="1" applyFill="1" applyBorder="1" applyAlignment="1" applyProtection="1">
      <alignment horizontal="center" wrapText="1"/>
      <protection/>
    </xf>
    <xf numFmtId="0" fontId="4" fillId="33" borderId="59" xfId="62" applyFont="1" applyFill="1" applyBorder="1" applyAlignment="1">
      <alignment horizontal="center" wrapText="1"/>
      <protection/>
    </xf>
    <xf numFmtId="0" fontId="9" fillId="0" borderId="32" xfId="70" applyFont="1" applyFill="1" applyBorder="1" applyAlignment="1">
      <alignment/>
      <protection/>
    </xf>
    <xf numFmtId="0" fontId="9" fillId="0" borderId="32" xfId="70" applyFont="1" applyFill="1" applyBorder="1" applyAlignment="1">
      <alignment horizontal="center"/>
      <protection/>
    </xf>
    <xf numFmtId="0" fontId="9" fillId="0" borderId="40" xfId="70" applyFont="1" applyFill="1" applyBorder="1" applyAlignment="1">
      <alignment horizontal="center"/>
      <protection/>
    </xf>
    <xf numFmtId="0" fontId="9" fillId="0" borderId="41" xfId="70" applyFont="1" applyFill="1" applyBorder="1" applyAlignment="1">
      <alignment horizont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0" xfId="69" applyFont="1" applyFill="1">
      <alignment/>
      <protection/>
    </xf>
    <xf numFmtId="165" fontId="3" fillId="0" borderId="0" xfId="45" applyNumberFormat="1" applyFont="1" applyFill="1" applyAlignment="1">
      <alignment/>
    </xf>
    <xf numFmtId="0" fontId="74" fillId="36" borderId="10" xfId="69" applyFont="1" applyFill="1" applyBorder="1" applyAlignment="1">
      <alignment horizontal="center" wrapText="1"/>
      <protection/>
    </xf>
    <xf numFmtId="0" fontId="74" fillId="36" borderId="59" xfId="69" applyFont="1" applyFill="1" applyBorder="1" applyAlignment="1">
      <alignment horizontal="center" wrapText="1"/>
      <protection/>
    </xf>
    <xf numFmtId="165" fontId="74" fillId="36" borderId="59" xfId="45" applyNumberFormat="1" applyFont="1" applyFill="1" applyBorder="1" applyAlignment="1">
      <alignment horizontal="center" wrapText="1"/>
    </xf>
    <xf numFmtId="0" fontId="74" fillId="36" borderId="68" xfId="69" applyFont="1" applyFill="1" applyBorder="1" applyAlignment="1">
      <alignment horizontal="center" wrapText="1"/>
      <protection/>
    </xf>
    <xf numFmtId="0" fontId="74" fillId="36" borderId="69" xfId="69" applyFont="1" applyFill="1" applyBorder="1" applyAlignment="1">
      <alignment horizontal="center" wrapText="1"/>
      <protection/>
    </xf>
    <xf numFmtId="0" fontId="3" fillId="0" borderId="41" xfId="63" applyFont="1" applyFill="1" applyBorder="1" applyAlignment="1">
      <alignment horizontal="center" wrapText="1"/>
      <protection/>
    </xf>
    <xf numFmtId="0" fontId="3" fillId="0" borderId="32" xfId="63" applyFont="1" applyFill="1" applyBorder="1" applyAlignment="1">
      <alignment horizontal="left" wrapText="1"/>
      <protection/>
    </xf>
    <xf numFmtId="167" fontId="3" fillId="0" borderId="32" xfId="48" applyNumberFormat="1" applyFont="1" applyFill="1" applyBorder="1" applyAlignment="1">
      <alignment horizontal="left" wrapText="1"/>
    </xf>
    <xf numFmtId="3" fontId="3" fillId="0" borderId="32" xfId="45" applyNumberFormat="1" applyFont="1" applyFill="1" applyBorder="1" applyAlignment="1">
      <alignment horizontal="center"/>
    </xf>
    <xf numFmtId="3" fontId="3" fillId="0" borderId="32" xfId="63" applyNumberFormat="1" applyFont="1" applyFill="1" applyBorder="1" applyAlignment="1">
      <alignment horizontal="center"/>
      <protection/>
    </xf>
    <xf numFmtId="165" fontId="3" fillId="0" borderId="32" xfId="63" applyNumberFormat="1" applyFont="1" applyFill="1" applyBorder="1" applyAlignment="1">
      <alignment horizontal="center"/>
      <protection/>
    </xf>
    <xf numFmtId="165" fontId="3" fillId="0" borderId="40" xfId="63" applyNumberFormat="1" applyFont="1" applyFill="1" applyBorder="1" applyAlignment="1">
      <alignment horizontal="left"/>
      <protection/>
    </xf>
    <xf numFmtId="0" fontId="3" fillId="0" borderId="41" xfId="63" applyFont="1" applyFill="1" applyBorder="1" applyAlignment="1">
      <alignment horizontal="center"/>
      <protection/>
    </xf>
    <xf numFmtId="165" fontId="3" fillId="0" borderId="41" xfId="63" applyNumberFormat="1" applyFont="1" applyFill="1" applyBorder="1" applyAlignment="1">
      <alignment horizontal="center"/>
      <protection/>
    </xf>
    <xf numFmtId="0" fontId="3" fillId="0" borderId="42" xfId="63" applyFont="1" applyFill="1" applyBorder="1" applyAlignment="1">
      <alignment horizontal="center"/>
      <protection/>
    </xf>
    <xf numFmtId="0" fontId="3" fillId="0" borderId="43" xfId="63" applyFont="1" applyFill="1" applyBorder="1" applyAlignment="1">
      <alignment horizontal="left" wrapText="1"/>
      <protection/>
    </xf>
    <xf numFmtId="167" fontId="3" fillId="0" borderId="43" xfId="48" applyNumberFormat="1" applyFont="1" applyFill="1" applyBorder="1" applyAlignment="1">
      <alignment horizontal="left" wrapText="1"/>
    </xf>
    <xf numFmtId="3" fontId="3" fillId="0" borderId="43" xfId="45" applyNumberFormat="1" applyFont="1" applyFill="1" applyBorder="1" applyAlignment="1">
      <alignment horizontal="center"/>
    </xf>
    <xf numFmtId="165" fontId="3" fillId="0" borderId="43" xfId="63" applyNumberFormat="1" applyFont="1" applyFill="1" applyBorder="1" applyAlignment="1">
      <alignment horizontal="center"/>
      <protection/>
    </xf>
    <xf numFmtId="165" fontId="3" fillId="0" borderId="44" xfId="63" applyNumberFormat="1" applyFont="1" applyFill="1" applyBorder="1" applyAlignment="1">
      <alignment horizontal="left"/>
      <protection/>
    </xf>
    <xf numFmtId="0" fontId="2" fillId="0" borderId="45" xfId="63" applyFont="1" applyFill="1" applyBorder="1" applyAlignment="1">
      <alignment horizontal="left" wrapText="1"/>
      <protection/>
    </xf>
    <xf numFmtId="167" fontId="2" fillId="0" borderId="46" xfId="48" applyNumberFormat="1" applyFont="1" applyFill="1" applyBorder="1" applyAlignment="1">
      <alignment/>
    </xf>
    <xf numFmtId="167" fontId="2" fillId="0" borderId="46" xfId="48" applyNumberFormat="1" applyFont="1" applyFill="1" applyBorder="1" applyAlignment="1">
      <alignment horizontal="left" wrapText="1"/>
    </xf>
    <xf numFmtId="3" fontId="3" fillId="0" borderId="46" xfId="45" applyNumberFormat="1" applyFont="1" applyFill="1" applyBorder="1" applyAlignment="1">
      <alignment horizontal="center"/>
    </xf>
    <xf numFmtId="3" fontId="2" fillId="0" borderId="46" xfId="45" applyNumberFormat="1" applyFont="1" applyFill="1" applyBorder="1" applyAlignment="1">
      <alignment horizontal="center"/>
    </xf>
    <xf numFmtId="0" fontId="2" fillId="0" borderId="46" xfId="69" applyFont="1" applyFill="1" applyBorder="1">
      <alignment/>
      <protection/>
    </xf>
    <xf numFmtId="0" fontId="2" fillId="0" borderId="47" xfId="69" applyFont="1" applyFill="1" applyBorder="1">
      <alignment/>
      <protection/>
    </xf>
    <xf numFmtId="0" fontId="3" fillId="0" borderId="0" xfId="63" applyFont="1" applyFill="1" applyBorder="1" applyAlignment="1">
      <alignment horizontal="left" wrapText="1"/>
      <protection/>
    </xf>
    <xf numFmtId="167" fontId="3" fillId="0" borderId="0" xfId="48" applyNumberFormat="1" applyFont="1" applyFill="1" applyBorder="1" applyAlignment="1">
      <alignment/>
    </xf>
    <xf numFmtId="167" fontId="3" fillId="0" borderId="0" xfId="48" applyNumberFormat="1" applyFont="1" applyFill="1" applyBorder="1" applyAlignment="1">
      <alignment horizontal="left" wrapText="1"/>
    </xf>
    <xf numFmtId="3" fontId="3" fillId="0" borderId="0" xfId="63" applyNumberFormat="1" applyFont="1" applyFill="1" applyBorder="1" applyAlignment="1">
      <alignment horizontal="center"/>
      <protection/>
    </xf>
    <xf numFmtId="167" fontId="2" fillId="0" borderId="0" xfId="48" applyNumberFormat="1" applyFont="1" applyFill="1" applyBorder="1" applyAlignment="1">
      <alignment horizontal="right"/>
    </xf>
    <xf numFmtId="167" fontId="3" fillId="0" borderId="0" xfId="48" applyNumberFormat="1" applyFont="1" applyFill="1" applyBorder="1" applyAlignment="1">
      <alignment horizontal="right"/>
    </xf>
    <xf numFmtId="165" fontId="3" fillId="0" borderId="0" xfId="45" applyNumberFormat="1" applyFont="1" applyFill="1" applyBorder="1" applyAlignment="1">
      <alignment horizontal="center"/>
    </xf>
    <xf numFmtId="0" fontId="3" fillId="0" borderId="0" xfId="63" applyFont="1" applyFill="1" applyBorder="1" applyAlignment="1">
      <alignment horizontal="center"/>
      <protection/>
    </xf>
    <xf numFmtId="165" fontId="3" fillId="0" borderId="0" xfId="45" applyNumberFormat="1" applyFont="1" applyFill="1" applyBorder="1" applyAlignment="1">
      <alignment horizontal="right"/>
    </xf>
    <xf numFmtId="5" fontId="3" fillId="0" borderId="0" xfId="48" applyNumberFormat="1" applyFont="1" applyFill="1" applyBorder="1" applyAlignment="1">
      <alignment horizontal="left"/>
    </xf>
    <xf numFmtId="3" fontId="3" fillId="0" borderId="58" xfId="45" applyNumberFormat="1" applyFont="1" applyFill="1" applyBorder="1" applyAlignment="1">
      <alignment horizontal="center"/>
    </xf>
    <xf numFmtId="167" fontId="2" fillId="0" borderId="22" xfId="48" applyNumberFormat="1" applyFont="1" applyFill="1" applyBorder="1" applyAlignment="1">
      <alignment horizontal="left" wrapText="1"/>
    </xf>
    <xf numFmtId="3" fontId="2" fillId="0" borderId="14" xfId="45" applyNumberFormat="1" applyFont="1" applyFill="1" applyBorder="1" applyAlignment="1">
      <alignment horizontal="center"/>
    </xf>
    <xf numFmtId="3" fontId="2" fillId="0" borderId="15" xfId="45" applyNumberFormat="1" applyFont="1" applyFill="1" applyBorder="1" applyAlignment="1">
      <alignment horizontal="center"/>
    </xf>
    <xf numFmtId="9" fontId="2" fillId="0" borderId="22" xfId="75" applyNumberFormat="1" applyFont="1" applyFill="1" applyBorder="1" applyAlignment="1">
      <alignment horizontal="center"/>
    </xf>
    <xf numFmtId="9" fontId="2" fillId="0" borderId="14" xfId="75" applyFont="1" applyFill="1" applyBorder="1" applyAlignment="1">
      <alignment horizontal="center"/>
    </xf>
    <xf numFmtId="9" fontId="2" fillId="0" borderId="15" xfId="75" applyFont="1" applyFill="1" applyBorder="1" applyAlignment="1">
      <alignment horizontal="center"/>
    </xf>
    <xf numFmtId="0" fontId="4" fillId="33" borderId="39" xfId="62" applyFont="1" applyFill="1" applyBorder="1" applyAlignment="1">
      <alignment horizont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/>
    </xf>
    <xf numFmtId="0" fontId="2" fillId="37" borderId="0" xfId="0" applyFont="1" applyFill="1" applyAlignment="1">
      <alignment horizontal="left"/>
    </xf>
    <xf numFmtId="0" fontId="3" fillId="0" borderId="35" xfId="0" applyFont="1" applyBorder="1" applyAlignment="1">
      <alignment vertical="top" wrapText="1"/>
    </xf>
    <xf numFmtId="0" fontId="2" fillId="0" borderId="62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top" wrapText="1"/>
    </xf>
    <xf numFmtId="165" fontId="3" fillId="0" borderId="35" xfId="42" applyNumberFormat="1" applyFont="1" applyBorder="1" applyAlignment="1">
      <alignment vertical="top" wrapText="1"/>
    </xf>
    <xf numFmtId="0" fontId="77" fillId="36" borderId="10" xfId="0" applyFont="1" applyFill="1" applyBorder="1" applyAlignment="1">
      <alignment wrapText="1"/>
    </xf>
    <xf numFmtId="0" fontId="0" fillId="0" borderId="32" xfId="0" applyBorder="1" applyAlignment="1">
      <alignment horizontal="center"/>
    </xf>
    <xf numFmtId="9" fontId="0" fillId="0" borderId="32" xfId="75" applyFont="1" applyFill="1" applyBorder="1" applyAlignment="1">
      <alignment/>
    </xf>
    <xf numFmtId="9" fontId="0" fillId="0" borderId="40" xfId="75" applyFont="1" applyBorder="1" applyAlignment="1">
      <alignment/>
    </xf>
    <xf numFmtId="0" fontId="16" fillId="0" borderId="48" xfId="0" applyFont="1" applyBorder="1" applyAlignment="1">
      <alignment/>
    </xf>
    <xf numFmtId="0" fontId="0" fillId="0" borderId="49" xfId="0" applyBorder="1" applyAlignment="1">
      <alignment horizontal="center"/>
    </xf>
    <xf numFmtId="9" fontId="0" fillId="0" borderId="49" xfId="75" applyFont="1" applyFill="1" applyBorder="1" applyAlignment="1">
      <alignment/>
    </xf>
    <xf numFmtId="9" fontId="0" fillId="0" borderId="50" xfId="75" applyFont="1" applyBorder="1" applyAlignment="1">
      <alignment/>
    </xf>
    <xf numFmtId="0" fontId="16" fillId="0" borderId="2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7" borderId="28" xfId="0" applyFont="1" applyFill="1" applyBorder="1" applyAlignment="1">
      <alignment/>
    </xf>
    <xf numFmtId="0" fontId="0" fillId="37" borderId="0" xfId="0" applyFill="1" applyAlignment="1">
      <alignment/>
    </xf>
    <xf numFmtId="0" fontId="77" fillId="36" borderId="71" xfId="0" applyFont="1" applyFill="1" applyBorder="1" applyAlignment="1">
      <alignment horizontal="center" wrapText="1"/>
    </xf>
    <xf numFmtId="0" fontId="77" fillId="36" borderId="72" xfId="0" applyFont="1" applyFill="1" applyBorder="1" applyAlignment="1">
      <alignment horizontal="center" wrapText="1"/>
    </xf>
    <xf numFmtId="0" fontId="77" fillId="36" borderId="73" xfId="0" applyFont="1" applyFill="1" applyBorder="1" applyAlignment="1">
      <alignment horizontal="center" wrapText="1"/>
    </xf>
    <xf numFmtId="0" fontId="11" fillId="0" borderId="41" xfId="0" applyFont="1" applyBorder="1" applyAlignment="1">
      <alignment/>
    </xf>
    <xf numFmtId="166" fontId="0" fillId="0" borderId="32" xfId="42" applyNumberFormat="1" applyFont="1" applyFill="1" applyBorder="1" applyAlignment="1">
      <alignment/>
    </xf>
    <xf numFmtId="166" fontId="0" fillId="0" borderId="49" xfId="42" applyNumberFormat="1" applyFont="1" applyFill="1" applyBorder="1" applyAlignment="1">
      <alignment/>
    </xf>
    <xf numFmtId="0" fontId="4" fillId="33" borderId="71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/>
    </xf>
    <xf numFmtId="0" fontId="4" fillId="33" borderId="72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wrapText="1"/>
    </xf>
    <xf numFmtId="0" fontId="3" fillId="0" borderId="75" xfId="0" applyFont="1" applyBorder="1" applyAlignment="1">
      <alignment horizontal="left" wrapText="1"/>
    </xf>
    <xf numFmtId="0" fontId="3" fillId="0" borderId="41" xfId="0" applyFont="1" applyFill="1" applyBorder="1" applyAlignment="1">
      <alignment horizontal="left"/>
    </xf>
    <xf numFmtId="0" fontId="3" fillId="0" borderId="75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76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167" fontId="3" fillId="0" borderId="32" xfId="46" applyNumberFormat="1" applyFont="1" applyBorder="1" applyAlignment="1">
      <alignment/>
    </xf>
    <xf numFmtId="167" fontId="3" fillId="0" borderId="43" xfId="46" applyNumberFormat="1" applyFont="1" applyBorder="1" applyAlignment="1">
      <alignment/>
    </xf>
    <xf numFmtId="167" fontId="2" fillId="0" borderId="53" xfId="46" applyNumberFormat="1" applyFont="1" applyBorder="1" applyAlignment="1">
      <alignment/>
    </xf>
    <xf numFmtId="167" fontId="3" fillId="0" borderId="53" xfId="46" applyNumberFormat="1" applyFont="1" applyBorder="1" applyAlignment="1">
      <alignment/>
    </xf>
    <xf numFmtId="167" fontId="2" fillId="0" borderId="46" xfId="46" applyNumberFormat="1" applyFont="1" applyBorder="1" applyAlignment="1">
      <alignment/>
    </xf>
    <xf numFmtId="0" fontId="2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75" fillId="0" borderId="0" xfId="0" applyFont="1" applyAlignment="1">
      <alignment/>
    </xf>
    <xf numFmtId="172" fontId="75" fillId="0" borderId="32" xfId="74" applyNumberFormat="1" applyFont="1" applyBorder="1" applyAlignment="1">
      <alignment/>
    </xf>
    <xf numFmtId="172" fontId="75" fillId="0" borderId="40" xfId="74" applyNumberFormat="1" applyFont="1" applyBorder="1" applyAlignment="1">
      <alignment/>
    </xf>
    <xf numFmtId="172" fontId="75" fillId="0" borderId="43" xfId="74" applyNumberFormat="1" applyFont="1" applyBorder="1" applyAlignment="1">
      <alignment/>
    </xf>
    <xf numFmtId="172" fontId="75" fillId="0" borderId="44" xfId="74" applyNumberFormat="1" applyFont="1" applyBorder="1" applyAlignment="1">
      <alignment/>
    </xf>
    <xf numFmtId="172" fontId="75" fillId="0" borderId="53" xfId="74" applyNumberFormat="1" applyFont="1" applyBorder="1" applyAlignment="1">
      <alignment/>
    </xf>
    <xf numFmtId="172" fontId="75" fillId="0" borderId="18" xfId="74" applyNumberFormat="1" applyFont="1" applyBorder="1" applyAlignment="1">
      <alignment/>
    </xf>
    <xf numFmtId="172" fontId="76" fillId="0" borderId="53" xfId="74" applyNumberFormat="1" applyFont="1" applyBorder="1" applyAlignment="1">
      <alignment/>
    </xf>
    <xf numFmtId="172" fontId="76" fillId="0" borderId="18" xfId="74" applyNumberFormat="1" applyFont="1" applyBorder="1" applyAlignment="1">
      <alignment/>
    </xf>
    <xf numFmtId="172" fontId="76" fillId="0" borderId="46" xfId="74" applyNumberFormat="1" applyFont="1" applyBorder="1" applyAlignment="1">
      <alignment/>
    </xf>
    <xf numFmtId="172" fontId="76" fillId="0" borderId="47" xfId="74" applyNumberFormat="1" applyFont="1" applyBorder="1" applyAlignment="1">
      <alignment/>
    </xf>
    <xf numFmtId="0" fontId="4" fillId="33" borderId="59" xfId="69" applyFont="1" applyFill="1" applyBorder="1" applyAlignment="1">
      <alignment horizontal="center" wrapText="1"/>
      <protection/>
    </xf>
    <xf numFmtId="173" fontId="4" fillId="33" borderId="59" xfId="48" applyNumberFormat="1" applyFont="1" applyFill="1" applyBorder="1" applyAlignment="1">
      <alignment horizontal="center" wrapText="1"/>
    </xf>
    <xf numFmtId="0" fontId="4" fillId="33" borderId="39" xfId="69" applyFont="1" applyFill="1" applyBorder="1" applyAlignment="1">
      <alignment horizontal="center" wrapText="1"/>
      <protection/>
    </xf>
    <xf numFmtId="0" fontId="4" fillId="33" borderId="10" xfId="67" applyFont="1" applyFill="1" applyBorder="1" applyAlignment="1">
      <alignment horizontal="left" wrapText="1"/>
      <protection/>
    </xf>
    <xf numFmtId="170" fontId="3" fillId="0" borderId="77" xfId="46" applyNumberFormat="1" applyFont="1" applyFill="1" applyBorder="1" applyAlignment="1">
      <alignment horizontal="center"/>
    </xf>
    <xf numFmtId="170" fontId="3" fillId="0" borderId="49" xfId="46" applyNumberFormat="1" applyFont="1" applyFill="1" applyBorder="1" applyAlignment="1">
      <alignment horizontal="center"/>
    </xf>
    <xf numFmtId="0" fontId="7" fillId="0" borderId="0" xfId="68" applyFont="1" applyAlignment="1">
      <alignment horizontal="left" indent="1"/>
      <protection/>
    </xf>
    <xf numFmtId="167" fontId="3" fillId="0" borderId="78" xfId="49" applyNumberFormat="1" applyFont="1" applyFill="1" applyBorder="1" applyAlignment="1">
      <alignment/>
    </xf>
    <xf numFmtId="167" fontId="3" fillId="0" borderId="50" xfId="49" applyNumberFormat="1" applyFont="1" applyFill="1" applyBorder="1" applyAlignment="1">
      <alignment/>
    </xf>
    <xf numFmtId="171" fontId="3" fillId="0" borderId="0" xfId="48" applyNumberFormat="1" applyFont="1" applyFill="1" applyAlignment="1" applyProtection="1">
      <alignment/>
      <protection locked="0"/>
    </xf>
    <xf numFmtId="173" fontId="3" fillId="0" borderId="0" xfId="48" applyNumberFormat="1" applyFont="1" applyFill="1" applyAlignment="1" applyProtection="1">
      <alignment/>
      <protection locked="0"/>
    </xf>
    <xf numFmtId="167" fontId="3" fillId="0" borderId="0" xfId="48" applyNumberFormat="1" applyFont="1" applyFill="1" applyAlignment="1" applyProtection="1">
      <alignment/>
      <protection locked="0"/>
    </xf>
    <xf numFmtId="171" fontId="74" fillId="36" borderId="10" xfId="48" applyNumberFormat="1" applyFont="1" applyFill="1" applyBorder="1" applyAlignment="1" applyProtection="1">
      <alignment horizontal="center" wrapText="1"/>
      <protection locked="0"/>
    </xf>
    <xf numFmtId="0" fontId="13" fillId="0" borderId="48" xfId="67" applyFont="1" applyFill="1" applyBorder="1" applyAlignment="1" applyProtection="1">
      <alignment horizontal="left" wrapText="1" indent="1"/>
      <protection locked="0"/>
    </xf>
    <xf numFmtId="0" fontId="3" fillId="0" borderId="41" xfId="67" applyFont="1" applyFill="1" applyBorder="1" applyAlignment="1" applyProtection="1">
      <alignment horizontal="left" wrapText="1" indent="1"/>
      <protection locked="0"/>
    </xf>
    <xf numFmtId="0" fontId="3" fillId="0" borderId="48" xfId="67" applyFont="1" applyFill="1" applyBorder="1" applyAlignment="1" applyProtection="1">
      <alignment horizontal="left" wrapText="1" indent="1"/>
      <protection locked="0"/>
    </xf>
    <xf numFmtId="0" fontId="3" fillId="0" borderId="0" xfId="67" applyFont="1" applyFill="1" applyBorder="1" applyAlignment="1" applyProtection="1">
      <alignment horizontal="left"/>
      <protection locked="0"/>
    </xf>
    <xf numFmtId="0" fontId="3" fillId="0" borderId="79" xfId="67" applyFont="1" applyFill="1" applyBorder="1" applyAlignment="1" applyProtection="1">
      <alignment/>
      <protection locked="0"/>
    </xf>
    <xf numFmtId="0" fontId="3" fillId="0" borderId="0" xfId="67" applyFont="1" applyFill="1" applyBorder="1" applyAlignment="1" applyProtection="1">
      <alignment wrapText="1"/>
      <protection locked="0"/>
    </xf>
    <xf numFmtId="0" fontId="3" fillId="0" borderId="0" xfId="67" applyFont="1" applyFill="1" applyBorder="1" applyAlignment="1" applyProtection="1">
      <alignment/>
      <protection locked="0"/>
    </xf>
    <xf numFmtId="165" fontId="3" fillId="0" borderId="50" xfId="71" applyNumberFormat="1" applyFont="1" applyFill="1" applyBorder="1" applyAlignment="1">
      <alignment horizontal="center"/>
      <protection/>
    </xf>
    <xf numFmtId="0" fontId="3" fillId="0" borderId="80" xfId="0" applyFont="1" applyBorder="1" applyAlignment="1">
      <alignment horizontal="left" indent="1"/>
    </xf>
    <xf numFmtId="165" fontId="3" fillId="0" borderId="77" xfId="42" applyNumberFormat="1" applyFont="1" applyFill="1" applyBorder="1" applyAlignment="1">
      <alignment horizontal="center"/>
    </xf>
    <xf numFmtId="165" fontId="3" fillId="0" borderId="40" xfId="42" applyNumberFormat="1" applyFont="1" applyFill="1" applyBorder="1" applyAlignment="1">
      <alignment horizontal="center"/>
    </xf>
    <xf numFmtId="0" fontId="3" fillId="0" borderId="81" xfId="0" applyFont="1" applyBorder="1" applyAlignment="1">
      <alignment horizontal="left" indent="1"/>
    </xf>
    <xf numFmtId="165" fontId="3" fillId="0" borderId="82" xfId="42" applyNumberFormat="1" applyFont="1" applyFill="1" applyBorder="1" applyAlignment="1">
      <alignment horizontal="center"/>
    </xf>
    <xf numFmtId="165" fontId="3" fillId="0" borderId="50" xfId="42" applyNumberFormat="1" applyFont="1" applyFill="1" applyBorder="1" applyAlignment="1">
      <alignment horizontal="center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78" xfId="0" applyFont="1" applyBorder="1" applyAlignment="1">
      <alignment/>
    </xf>
    <xf numFmtId="168" fontId="2" fillId="0" borderId="49" xfId="0" applyNumberFormat="1" applyFont="1" applyBorder="1" applyAlignment="1">
      <alignment/>
    </xf>
    <xf numFmtId="0" fontId="3" fillId="0" borderId="0" xfId="60" applyFont="1" applyBorder="1">
      <alignment/>
      <protection/>
    </xf>
    <xf numFmtId="9" fontId="2" fillId="0" borderId="83" xfId="0" applyNumberFormat="1" applyFont="1" applyBorder="1" applyAlignment="1">
      <alignment/>
    </xf>
    <xf numFmtId="168" fontId="3" fillId="0" borderId="59" xfId="0" applyNumberFormat="1" applyFont="1" applyBorder="1" applyAlignment="1">
      <alignment/>
    </xf>
    <xf numFmtId="9" fontId="3" fillId="0" borderId="84" xfId="0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9" fontId="3" fillId="0" borderId="77" xfId="0" applyNumberFormat="1" applyFont="1" applyBorder="1" applyAlignment="1">
      <alignment/>
    </xf>
    <xf numFmtId="0" fontId="3" fillId="0" borderId="0" xfId="60" applyFont="1" applyFill="1" applyBorder="1">
      <alignment/>
      <protection/>
    </xf>
    <xf numFmtId="169" fontId="2" fillId="0" borderId="0" xfId="0" applyNumberFormat="1" applyFont="1" applyFill="1" applyBorder="1" applyAlignment="1">
      <alignment vertical="top" wrapText="1"/>
    </xf>
    <xf numFmtId="0" fontId="3" fillId="0" borderId="40" xfId="0" applyFont="1" applyBorder="1" applyAlignment="1">
      <alignment/>
    </xf>
    <xf numFmtId="0" fontId="3" fillId="0" borderId="47" xfId="0" applyFont="1" applyBorder="1" applyAlignment="1">
      <alignment/>
    </xf>
    <xf numFmtId="166" fontId="0" fillId="0" borderId="0" xfId="0" applyNumberFormat="1" applyAlignment="1">
      <alignment/>
    </xf>
    <xf numFmtId="167" fontId="3" fillId="0" borderId="49" xfId="48" applyNumberFormat="1" applyFont="1" applyBorder="1" applyAlignment="1">
      <alignment/>
    </xf>
    <xf numFmtId="165" fontId="3" fillId="0" borderId="49" xfId="42" applyNumberFormat="1" applyFont="1" applyBorder="1" applyAlignment="1">
      <alignment/>
    </xf>
    <xf numFmtId="0" fontId="4" fillId="33" borderId="32" xfId="67" applyFont="1" applyFill="1" applyBorder="1" applyAlignment="1">
      <alignment horizontal="center" wrapText="1"/>
      <protection/>
    </xf>
    <xf numFmtId="0" fontId="2" fillId="0" borderId="83" xfId="67" applyFont="1" applyFill="1" applyBorder="1" applyAlignment="1">
      <alignment/>
      <protection/>
    </xf>
    <xf numFmtId="167" fontId="2" fillId="34" borderId="32" xfId="48" applyNumberFormat="1" applyFont="1" applyFill="1" applyBorder="1" applyAlignment="1">
      <alignment/>
    </xf>
    <xf numFmtId="165" fontId="2" fillId="34" borderId="32" xfId="42" applyNumberFormat="1" applyFont="1" applyFill="1" applyBorder="1" applyAlignment="1">
      <alignment/>
    </xf>
    <xf numFmtId="165" fontId="2" fillId="34" borderId="40" xfId="42" applyNumberFormat="1" applyFont="1" applyFill="1" applyBorder="1" applyAlignment="1">
      <alignment/>
    </xf>
    <xf numFmtId="167" fontId="2" fillId="34" borderId="32" xfId="48" applyNumberFormat="1" applyFont="1" applyFill="1" applyBorder="1" applyAlignment="1">
      <alignment horizontal="right"/>
    </xf>
    <xf numFmtId="167" fontId="3" fillId="0" borderId="32" xfId="46" applyNumberFormat="1" applyFont="1" applyFill="1" applyBorder="1" applyAlignment="1">
      <alignment/>
    </xf>
    <xf numFmtId="0" fontId="3" fillId="0" borderId="0" xfId="66" applyFont="1" applyAlignment="1">
      <alignment horizontal="center"/>
      <protection/>
    </xf>
    <xf numFmtId="0" fontId="3" fillId="0" borderId="0" xfId="66" applyFont="1">
      <alignment/>
      <protection/>
    </xf>
    <xf numFmtId="172" fontId="3" fillId="0" borderId="0" xfId="75" applyNumberFormat="1" applyFont="1" applyAlignment="1">
      <alignment/>
    </xf>
    <xf numFmtId="0" fontId="3" fillId="0" borderId="0" xfId="66" applyFont="1" applyFill="1">
      <alignment/>
      <protection/>
    </xf>
    <xf numFmtId="172" fontId="3" fillId="0" borderId="0" xfId="75" applyNumberFormat="1" applyFont="1" applyFill="1" applyAlignment="1">
      <alignment/>
    </xf>
    <xf numFmtId="165" fontId="3" fillId="0" borderId="0" xfId="45" applyNumberFormat="1" applyFont="1" applyAlignment="1">
      <alignment/>
    </xf>
    <xf numFmtId="0" fontId="2" fillId="0" borderId="0" xfId="66" applyFont="1">
      <alignment/>
      <protection/>
    </xf>
    <xf numFmtId="0" fontId="74" fillId="36" borderId="10" xfId="66" applyFont="1" applyFill="1" applyBorder="1" applyAlignment="1">
      <alignment horizontal="center" wrapText="1"/>
      <protection/>
    </xf>
    <xf numFmtId="0" fontId="78" fillId="36" borderId="59" xfId="66" applyFont="1" applyFill="1" applyBorder="1" applyAlignment="1">
      <alignment horizontal="center" wrapText="1"/>
      <protection/>
    </xf>
    <xf numFmtId="0" fontId="74" fillId="36" borderId="59" xfId="65" applyFont="1" applyFill="1" applyBorder="1" applyAlignment="1" applyProtection="1">
      <alignment horizontal="center" wrapText="1"/>
      <protection/>
    </xf>
    <xf numFmtId="165" fontId="3" fillId="0" borderId="0" xfId="45" applyNumberFormat="1" applyFont="1" applyAlignment="1">
      <alignment horizontal="center" wrapText="1"/>
    </xf>
    <xf numFmtId="0" fontId="3" fillId="0" borderId="0" xfId="66" applyFont="1" applyAlignment="1">
      <alignment horizontal="center" wrapText="1"/>
      <protection/>
    </xf>
    <xf numFmtId="0" fontId="79" fillId="36" borderId="41" xfId="66" applyFont="1" applyFill="1" applyBorder="1" applyAlignment="1">
      <alignment horizontal="center" wrapText="1"/>
      <protection/>
    </xf>
    <xf numFmtId="0" fontId="78" fillId="36" borderId="32" xfId="66" applyFont="1" applyFill="1" applyBorder="1" applyAlignment="1">
      <alignment horizontal="center" wrapText="1"/>
      <protection/>
    </xf>
    <xf numFmtId="0" fontId="74" fillId="36" borderId="32" xfId="65" applyFont="1" applyFill="1" applyBorder="1" applyAlignment="1" applyProtection="1">
      <alignment horizontal="center" wrapText="1"/>
      <protection/>
    </xf>
    <xf numFmtId="0" fontId="74" fillId="36" borderId="32" xfId="65" applyFont="1" applyFill="1" applyBorder="1" applyAlignment="1" applyProtection="1">
      <alignment horizontal="center" wrapText="1"/>
      <protection locked="0"/>
    </xf>
    <xf numFmtId="172" fontId="74" fillId="36" borderId="32" xfId="76" applyNumberFormat="1" applyFont="1" applyFill="1" applyBorder="1" applyAlignment="1" applyProtection="1">
      <alignment horizontal="center" wrapText="1"/>
      <protection locked="0"/>
    </xf>
    <xf numFmtId="172" fontId="74" fillId="36" borderId="40" xfId="76" applyNumberFormat="1" applyFont="1" applyFill="1" applyBorder="1" applyAlignment="1" applyProtection="1">
      <alignment horizontal="center" wrapText="1"/>
      <protection locked="0"/>
    </xf>
    <xf numFmtId="0" fontId="3" fillId="0" borderId="41" xfId="66" applyFont="1" applyBorder="1" applyAlignment="1">
      <alignment horizontal="center"/>
      <protection/>
    </xf>
    <xf numFmtId="0" fontId="3" fillId="0" borderId="32" xfId="66" applyFont="1" applyBorder="1">
      <alignment/>
      <protection/>
    </xf>
    <xf numFmtId="0" fontId="21" fillId="0" borderId="32" xfId="65" applyFont="1" applyFill="1" applyBorder="1" applyAlignment="1" applyProtection="1">
      <alignment/>
      <protection locked="0"/>
    </xf>
    <xf numFmtId="172" fontId="21" fillId="0" borderId="32" xfId="75" applyNumberFormat="1" applyFont="1" applyFill="1" applyBorder="1" applyAlignment="1" applyProtection="1">
      <alignment/>
      <protection locked="0"/>
    </xf>
    <xf numFmtId="172" fontId="21" fillId="0" borderId="40" xfId="75" applyNumberFormat="1" applyFont="1" applyFill="1" applyBorder="1" applyAlignment="1" applyProtection="1">
      <alignment/>
      <protection locked="0"/>
    </xf>
    <xf numFmtId="0" fontId="2" fillId="0" borderId="32" xfId="64" applyFont="1" applyFill="1" applyBorder="1" applyAlignment="1">
      <alignment horizontal="left"/>
      <protection/>
    </xf>
    <xf numFmtId="0" fontId="21" fillId="0" borderId="32" xfId="64" applyFont="1" applyFill="1" applyBorder="1" applyAlignment="1">
      <alignment horizontal="left"/>
      <protection/>
    </xf>
    <xf numFmtId="42" fontId="21" fillId="0" borderId="32" xfId="64" applyNumberFormat="1" applyFont="1" applyFill="1" applyBorder="1" applyAlignment="1">
      <alignment horizontal="left"/>
      <protection/>
    </xf>
    <xf numFmtId="172" fontId="21" fillId="0" borderId="32" xfId="75" applyNumberFormat="1" applyFont="1" applyFill="1" applyBorder="1" applyAlignment="1">
      <alignment horizontal="left"/>
    </xf>
    <xf numFmtId="172" fontId="21" fillId="0" borderId="40" xfId="75" applyNumberFormat="1" applyFont="1" applyFill="1" applyBorder="1" applyAlignment="1">
      <alignment horizontal="left"/>
    </xf>
    <xf numFmtId="0" fontId="2" fillId="0" borderId="32" xfId="64" applyFont="1" applyFill="1" applyBorder="1" applyAlignment="1">
      <alignment horizontal="right"/>
      <protection/>
    </xf>
    <xf numFmtId="172" fontId="2" fillId="0" borderId="32" xfId="75" applyNumberFormat="1" applyFont="1" applyFill="1" applyBorder="1" applyAlignment="1">
      <alignment horizontal="right"/>
    </xf>
    <xf numFmtId="42" fontId="2" fillId="0" borderId="32" xfId="64" applyNumberFormat="1" applyFont="1" applyFill="1" applyBorder="1" applyAlignment="1">
      <alignment horizontal="right"/>
      <protection/>
    </xf>
    <xf numFmtId="172" fontId="2" fillId="0" borderId="40" xfId="75" applyNumberFormat="1" applyFont="1" applyFill="1" applyBorder="1" applyAlignment="1">
      <alignment horizontal="right"/>
    </xf>
    <xf numFmtId="0" fontId="3" fillId="0" borderId="32" xfId="66" applyFont="1" applyBorder="1" applyAlignment="1">
      <alignment vertical="top"/>
      <protection/>
    </xf>
    <xf numFmtId="42" fontId="2" fillId="0" borderId="32" xfId="64" applyNumberFormat="1" applyFont="1" applyFill="1" applyBorder="1" applyAlignment="1">
      <alignment/>
      <protection/>
    </xf>
    <xf numFmtId="9" fontId="2" fillId="0" borderId="32" xfId="75" applyNumberFormat="1" applyFont="1" applyFill="1" applyBorder="1" applyAlignment="1">
      <alignment horizontal="center"/>
    </xf>
    <xf numFmtId="9" fontId="2" fillId="0" borderId="40" xfId="75" applyNumberFormat="1" applyFont="1" applyFill="1" applyBorder="1" applyAlignment="1">
      <alignment horizontal="center"/>
    </xf>
    <xf numFmtId="44" fontId="79" fillId="0" borderId="0" xfId="66" applyNumberFormat="1" applyFont="1">
      <alignment/>
      <protection/>
    </xf>
    <xf numFmtId="0" fontId="3" fillId="0" borderId="32" xfId="64" applyFont="1" applyFill="1" applyBorder="1" applyAlignment="1">
      <alignment horizontal="left" wrapText="1" indent="2" readingOrder="1"/>
      <protection/>
    </xf>
    <xf numFmtId="172" fontId="2" fillId="0" borderId="32" xfId="75" applyNumberFormat="1" applyFont="1" applyFill="1" applyBorder="1" applyAlignment="1">
      <alignment/>
    </xf>
    <xf numFmtId="172" fontId="2" fillId="0" borderId="40" xfId="75" applyNumberFormat="1" applyFont="1" applyFill="1" applyBorder="1" applyAlignment="1">
      <alignment/>
    </xf>
    <xf numFmtId="0" fontId="3" fillId="0" borderId="32" xfId="64" applyFont="1" applyFill="1" applyBorder="1" applyAlignment="1">
      <alignment horizontal="left" wrapText="1" indent="5" readingOrder="1"/>
      <protection/>
    </xf>
    <xf numFmtId="42" fontId="3" fillId="0" borderId="32" xfId="64" applyNumberFormat="1" applyFont="1" applyFill="1" applyBorder="1" applyAlignment="1">
      <alignment/>
      <protection/>
    </xf>
    <xf numFmtId="172" fontId="3" fillId="0" borderId="32" xfId="75" applyNumberFormat="1" applyFont="1" applyFill="1" applyBorder="1" applyAlignment="1">
      <alignment/>
    </xf>
    <xf numFmtId="172" fontId="3" fillId="0" borderId="40" xfId="75" applyNumberFormat="1" applyFont="1" applyFill="1" applyBorder="1" applyAlignment="1">
      <alignment/>
    </xf>
    <xf numFmtId="0" fontId="3" fillId="0" borderId="32" xfId="64" applyFont="1" applyFill="1" applyBorder="1" applyAlignment="1">
      <alignment horizontal="left" wrapText="1" indent="2"/>
      <protection/>
    </xf>
    <xf numFmtId="0" fontId="3" fillId="0" borderId="32" xfId="64" applyFont="1" applyFill="1" applyBorder="1" applyAlignment="1">
      <alignment horizontal="left" indent="2"/>
      <protection/>
    </xf>
    <xf numFmtId="0" fontId="2" fillId="0" borderId="32" xfId="64" applyFont="1" applyFill="1" applyBorder="1" applyAlignment="1">
      <alignment horizontal="left" wrapText="1"/>
      <protection/>
    </xf>
    <xf numFmtId="165" fontId="3" fillId="0" borderId="32" xfId="45" applyNumberFormat="1" applyFont="1" applyBorder="1" applyAlignment="1">
      <alignment/>
    </xf>
    <xf numFmtId="165" fontId="3" fillId="0" borderId="32" xfId="45" applyNumberFormat="1" applyFont="1" applyFill="1" applyBorder="1" applyAlignment="1">
      <alignment/>
    </xf>
    <xf numFmtId="0" fontId="3" fillId="0" borderId="32" xfId="64" applyFont="1" applyFill="1" applyBorder="1" applyAlignment="1">
      <alignment horizontal="left" wrapText="1"/>
      <protection/>
    </xf>
    <xf numFmtId="0" fontId="3" fillId="0" borderId="32" xfId="64" applyFont="1" applyFill="1" applyBorder="1" applyAlignment="1">
      <alignment horizontal="left" indent="3"/>
      <protection/>
    </xf>
    <xf numFmtId="0" fontId="3" fillId="0" borderId="32" xfId="64" applyFont="1" applyFill="1" applyBorder="1" applyAlignment="1">
      <alignment horizontal="left" wrapText="1" indent="4"/>
      <protection/>
    </xf>
    <xf numFmtId="0" fontId="2" fillId="0" borderId="32" xfId="64" applyFont="1" applyFill="1" applyBorder="1" applyAlignment="1">
      <alignment horizontal="left" wrapText="1" readingOrder="1"/>
      <protection/>
    </xf>
    <xf numFmtId="0" fontId="2" fillId="0" borderId="32" xfId="65" applyFont="1" applyFill="1" applyBorder="1" applyAlignment="1" applyProtection="1">
      <alignment horizontal="left"/>
      <protection/>
    </xf>
    <xf numFmtId="165" fontId="2" fillId="0" borderId="32" xfId="66" applyNumberFormat="1" applyFont="1" applyBorder="1">
      <alignment/>
      <protection/>
    </xf>
    <xf numFmtId="44" fontId="2" fillId="0" borderId="32" xfId="46" applyFont="1" applyBorder="1" applyAlignment="1">
      <alignment/>
    </xf>
    <xf numFmtId="43" fontId="79" fillId="0" borderId="0" xfId="45" applyFont="1" applyAlignment="1">
      <alignment/>
    </xf>
    <xf numFmtId="172" fontId="3" fillId="0" borderId="32" xfId="75" applyNumberFormat="1" applyFont="1" applyFill="1" applyBorder="1" applyAlignment="1" applyProtection="1">
      <alignment/>
      <protection/>
    </xf>
    <xf numFmtId="172" fontId="3" fillId="0" borderId="40" xfId="75" applyNumberFormat="1" applyFont="1" applyFill="1" applyBorder="1" applyAlignment="1" applyProtection="1">
      <alignment/>
      <protection/>
    </xf>
    <xf numFmtId="0" fontId="79" fillId="0" borderId="0" xfId="66" applyFont="1">
      <alignment/>
      <protection/>
    </xf>
    <xf numFmtId="0" fontId="2" fillId="0" borderId="32" xfId="65" applyFont="1" applyFill="1" applyBorder="1" applyAlignment="1" applyProtection="1">
      <alignment horizontal="left" indent="1"/>
      <protection/>
    </xf>
    <xf numFmtId="42" fontId="2" fillId="0" borderId="32" xfId="65" applyNumberFormat="1" applyFont="1" applyFill="1" applyBorder="1" applyAlignment="1" applyProtection="1">
      <alignment/>
      <protection/>
    </xf>
    <xf numFmtId="172" fontId="2" fillId="0" borderId="32" xfId="75" applyNumberFormat="1" applyFont="1" applyFill="1" applyBorder="1" applyAlignment="1" applyProtection="1">
      <alignment/>
      <protection/>
    </xf>
    <xf numFmtId="172" fontId="2" fillId="0" borderId="40" xfId="75" applyNumberFormat="1" applyFont="1" applyFill="1" applyBorder="1" applyAlignment="1" applyProtection="1">
      <alignment/>
      <protection/>
    </xf>
    <xf numFmtId="172" fontId="2" fillId="0" borderId="75" xfId="76" applyNumberFormat="1" applyFont="1" applyFill="1" applyBorder="1" applyAlignment="1">
      <alignment/>
    </xf>
    <xf numFmtId="0" fontId="2" fillId="0" borderId="32" xfId="64" applyFont="1" applyFill="1" applyBorder="1" applyAlignment="1">
      <alignment horizontal="left" indent="1"/>
      <protection/>
    </xf>
    <xf numFmtId="0" fontId="3" fillId="0" borderId="48" xfId="66" applyFont="1" applyBorder="1" applyAlignment="1">
      <alignment horizontal="center"/>
      <protection/>
    </xf>
    <xf numFmtId="0" fontId="3" fillId="0" borderId="49" xfId="66" applyFont="1" applyBorder="1">
      <alignment/>
      <protection/>
    </xf>
    <xf numFmtId="172" fontId="30" fillId="0" borderId="50" xfId="75" applyNumberFormat="1" applyFont="1" applyFill="1" applyBorder="1" applyAlignment="1">
      <alignment/>
    </xf>
    <xf numFmtId="0" fontId="21" fillId="0" borderId="0" xfId="66" applyFont="1">
      <alignment/>
      <protection/>
    </xf>
    <xf numFmtId="0" fontId="21" fillId="0" borderId="0" xfId="65" applyFont="1" applyFill="1" applyBorder="1" applyAlignment="1" applyProtection="1">
      <alignment horizontal="left"/>
      <protection locked="0"/>
    </xf>
    <xf numFmtId="172" fontId="21" fillId="0" borderId="0" xfId="75" applyNumberFormat="1" applyFont="1" applyFill="1" applyBorder="1" applyAlignment="1" applyProtection="1">
      <alignment horizontal="left"/>
      <protection locked="0"/>
    </xf>
    <xf numFmtId="0" fontId="21" fillId="0" borderId="0" xfId="65" applyFont="1" applyFill="1" applyBorder="1" applyAlignment="1" applyProtection="1">
      <alignment horizontal="left" wrapText="1"/>
      <protection locked="0"/>
    </xf>
    <xf numFmtId="172" fontId="21" fillId="0" borderId="0" xfId="75" applyNumberFormat="1" applyFont="1" applyFill="1" applyBorder="1" applyAlignment="1" applyProtection="1">
      <alignment horizontal="left" wrapText="1"/>
      <protection locked="0"/>
    </xf>
    <xf numFmtId="42" fontId="21" fillId="0" borderId="0" xfId="65" applyNumberFormat="1" applyFont="1" applyFill="1" applyBorder="1" applyAlignment="1" applyProtection="1">
      <alignment horizontal="left" wrapText="1"/>
      <protection locked="0"/>
    </xf>
    <xf numFmtId="0" fontId="3" fillId="0" borderId="0" xfId="64" applyFont="1" applyFill="1" applyBorder="1" applyAlignment="1">
      <alignment horizontal="left"/>
      <protection/>
    </xf>
    <xf numFmtId="0" fontId="21" fillId="0" borderId="0" xfId="64" applyFont="1" applyFill="1" applyBorder="1" applyAlignment="1">
      <alignment horizontal="left"/>
      <protection/>
    </xf>
    <xf numFmtId="172" fontId="21" fillId="0" borderId="0" xfId="75" applyNumberFormat="1" applyFont="1" applyFill="1" applyBorder="1" applyAlignment="1">
      <alignment horizontal="left"/>
    </xf>
    <xf numFmtId="44" fontId="21" fillId="0" borderId="0" xfId="64" applyNumberFormat="1" applyFont="1" applyFill="1" applyBorder="1" applyAlignment="1">
      <alignment horizontal="left"/>
      <protection/>
    </xf>
    <xf numFmtId="44" fontId="3" fillId="0" borderId="0" xfId="66" applyNumberFormat="1" applyFont="1" applyFill="1">
      <alignment/>
      <protection/>
    </xf>
    <xf numFmtId="42" fontId="3" fillId="0" borderId="0" xfId="66" applyNumberFormat="1" applyFont="1">
      <alignment/>
      <protection/>
    </xf>
    <xf numFmtId="2" fontId="79" fillId="0" borderId="0" xfId="66" applyNumberFormat="1" applyFont="1">
      <alignment/>
      <protection/>
    </xf>
    <xf numFmtId="172" fontId="79" fillId="0" borderId="0" xfId="75" applyNumberFormat="1" applyFont="1" applyAlignment="1">
      <alignment/>
    </xf>
    <xf numFmtId="2" fontId="79" fillId="0" borderId="0" xfId="66" applyNumberFormat="1" applyFont="1" applyFill="1">
      <alignment/>
      <protection/>
    </xf>
    <xf numFmtId="172" fontId="79" fillId="0" borderId="0" xfId="75" applyNumberFormat="1" applyFont="1" applyFill="1" applyAlignment="1">
      <alignment/>
    </xf>
    <xf numFmtId="43" fontId="79" fillId="0" borderId="0" xfId="45" applyFont="1" applyFill="1" applyAlignment="1">
      <alignment/>
    </xf>
    <xf numFmtId="0" fontId="79" fillId="0" borderId="0" xfId="66" applyFont="1" applyFill="1">
      <alignment/>
      <protection/>
    </xf>
    <xf numFmtId="165" fontId="3" fillId="0" borderId="0" xfId="66" applyNumberFormat="1" applyFont="1">
      <alignment/>
      <protection/>
    </xf>
    <xf numFmtId="168" fontId="3" fillId="0" borderId="39" xfId="42" applyNumberFormat="1" applyFont="1" applyFill="1" applyBorder="1" applyAlignment="1">
      <alignment vertical="top" wrapText="1"/>
    </xf>
    <xf numFmtId="168" fontId="3" fillId="0" borderId="40" xfId="42" applyNumberFormat="1" applyFont="1" applyFill="1" applyBorder="1" applyAlignment="1">
      <alignment vertical="top" wrapText="1"/>
    </xf>
    <xf numFmtId="43" fontId="3" fillId="0" borderId="40" xfId="42" applyFont="1" applyFill="1" applyBorder="1" applyAlignment="1">
      <alignment vertical="top" wrapText="1"/>
    </xf>
    <xf numFmtId="169" fontId="3" fillId="0" borderId="40" xfId="0" applyNumberFormat="1" applyFont="1" applyFill="1" applyBorder="1" applyAlignment="1">
      <alignment vertical="top" wrapText="1"/>
    </xf>
    <xf numFmtId="169" fontId="3" fillId="0" borderId="50" xfId="0" applyNumberFormat="1" applyFont="1" applyFill="1" applyBorder="1" applyAlignment="1">
      <alignment vertical="top" wrapText="1"/>
    </xf>
    <xf numFmtId="165" fontId="3" fillId="0" borderId="0" xfId="42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42" applyFont="1" applyFill="1" applyAlignment="1">
      <alignment/>
    </xf>
    <xf numFmtId="0" fontId="4" fillId="38" borderId="59" xfId="0" applyFont="1" applyFill="1" applyBorder="1" applyAlignment="1">
      <alignment horizontal="center" wrapText="1"/>
    </xf>
    <xf numFmtId="0" fontId="23" fillId="0" borderId="80" xfId="0" applyFont="1" applyFill="1" applyBorder="1" applyAlignment="1">
      <alignment horizontal="right"/>
    </xf>
    <xf numFmtId="0" fontId="23" fillId="0" borderId="32" xfId="0" applyFont="1" applyFill="1" applyBorder="1" applyAlignment="1">
      <alignment horizontal="center"/>
    </xf>
    <xf numFmtId="165" fontId="73" fillId="0" borderId="32" xfId="42" applyNumberFormat="1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 wrapText="1"/>
    </xf>
    <xf numFmtId="43" fontId="31" fillId="0" borderId="40" xfId="42" applyFont="1" applyFill="1" applyBorder="1" applyAlignment="1">
      <alignment horizontal="center" wrapText="1"/>
    </xf>
    <xf numFmtId="0" fontId="23" fillId="0" borderId="4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/>
    </xf>
    <xf numFmtId="165" fontId="2" fillId="0" borderId="32" xfId="42" applyNumberFormat="1" applyFont="1" applyFill="1" applyBorder="1" applyAlignment="1">
      <alignment horizontal="center"/>
    </xf>
    <xf numFmtId="165" fontId="3" fillId="0" borderId="32" xfId="42" applyNumberFormat="1" applyFont="1" applyFill="1" applyBorder="1" applyAlignment="1">
      <alignment horizontal="center"/>
    </xf>
    <xf numFmtId="43" fontId="2" fillId="0" borderId="40" xfId="42" applyFont="1" applyFill="1" applyBorder="1" applyAlignment="1">
      <alignment horizontal="center"/>
    </xf>
    <xf numFmtId="0" fontId="23" fillId="0" borderId="75" xfId="0" applyFont="1" applyFill="1" applyBorder="1" applyAlignment="1">
      <alignment horizontal="center"/>
    </xf>
    <xf numFmtId="9" fontId="3" fillId="0" borderId="32" xfId="74" applyFont="1" applyFill="1" applyBorder="1" applyAlignment="1">
      <alignment horizontal="center"/>
    </xf>
    <xf numFmtId="9" fontId="2" fillId="0" borderId="32" xfId="74" applyFont="1" applyFill="1" applyBorder="1" applyAlignment="1">
      <alignment horizontal="center"/>
    </xf>
    <xf numFmtId="43" fontId="3" fillId="0" borderId="40" xfId="42" applyFont="1" applyFill="1" applyBorder="1" applyAlignment="1">
      <alignment horizontal="center"/>
    </xf>
    <xf numFmtId="165" fontId="3" fillId="0" borderId="32" xfId="42" applyNumberFormat="1" applyFont="1" applyFill="1" applyBorder="1" applyAlignment="1">
      <alignment/>
    </xf>
    <xf numFmtId="165" fontId="3" fillId="0" borderId="32" xfId="42" applyNumberFormat="1" applyFont="1" applyFill="1" applyBorder="1" applyAlignment="1">
      <alignment horizontal="right"/>
    </xf>
    <xf numFmtId="0" fontId="23" fillId="0" borderId="41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85" xfId="0" applyFont="1" applyFill="1" applyBorder="1" applyAlignment="1">
      <alignment horizontal="center"/>
    </xf>
    <xf numFmtId="165" fontId="2" fillId="0" borderId="49" xfId="42" applyNumberFormat="1" applyFont="1" applyFill="1" applyBorder="1" applyAlignment="1">
      <alignment horizontal="right"/>
    </xf>
    <xf numFmtId="9" fontId="3" fillId="0" borderId="49" xfId="74" applyFont="1" applyFill="1" applyBorder="1" applyAlignment="1">
      <alignment horizontal="center"/>
    </xf>
    <xf numFmtId="9" fontId="2" fillId="0" borderId="49" xfId="74" applyFont="1" applyFill="1" applyBorder="1" applyAlignment="1">
      <alignment horizontal="center"/>
    </xf>
    <xf numFmtId="43" fontId="3" fillId="0" borderId="50" xfId="42" applyFont="1" applyFill="1" applyBorder="1" applyAlignment="1">
      <alignment horizontal="center"/>
    </xf>
    <xf numFmtId="0" fontId="25" fillId="0" borderId="45" xfId="0" applyFont="1" applyFill="1" applyBorder="1" applyAlignment="1">
      <alignment horizontal="right"/>
    </xf>
    <xf numFmtId="0" fontId="75" fillId="0" borderId="83" xfId="0" applyFont="1" applyFill="1" applyBorder="1" applyAlignment="1">
      <alignment/>
    </xf>
    <xf numFmtId="165" fontId="2" fillId="0" borderId="83" xfId="42" applyNumberFormat="1" applyFont="1" applyFill="1" applyBorder="1" applyAlignment="1">
      <alignment/>
    </xf>
    <xf numFmtId="9" fontId="3" fillId="0" borderId="86" xfId="74" applyFont="1" applyFill="1" applyBorder="1" applyAlignment="1">
      <alignment horizontal="center"/>
    </xf>
    <xf numFmtId="165" fontId="2" fillId="0" borderId="46" xfId="42" applyNumberFormat="1" applyFont="1" applyFill="1" applyBorder="1" applyAlignment="1">
      <alignment/>
    </xf>
    <xf numFmtId="9" fontId="3" fillId="0" borderId="87" xfId="74" applyFont="1" applyFill="1" applyBorder="1" applyAlignment="1">
      <alignment horizontal="center"/>
    </xf>
    <xf numFmtId="9" fontId="2" fillId="0" borderId="46" xfId="74" applyFont="1" applyFill="1" applyBorder="1" applyAlignment="1">
      <alignment horizontal="center"/>
    </xf>
    <xf numFmtId="43" fontId="3" fillId="0" borderId="47" xfId="42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165" fontId="75" fillId="0" borderId="0" xfId="42" applyNumberFormat="1" applyFont="1" applyAlignment="1">
      <alignment/>
    </xf>
    <xf numFmtId="9" fontId="75" fillId="0" borderId="0" xfId="74" applyFont="1" applyAlignment="1">
      <alignment/>
    </xf>
    <xf numFmtId="0" fontId="4" fillId="38" borderId="39" xfId="0" applyFont="1" applyFill="1" applyBorder="1" applyAlignment="1">
      <alignment horizontal="center" wrapText="1"/>
    </xf>
    <xf numFmtId="0" fontId="75" fillId="0" borderId="41" xfId="0" applyFont="1" applyFill="1" applyBorder="1" applyAlignment="1">
      <alignment/>
    </xf>
    <xf numFmtId="0" fontId="75" fillId="0" borderId="32" xfId="0" applyFont="1" applyFill="1" applyBorder="1" applyAlignment="1">
      <alignment/>
    </xf>
    <xf numFmtId="38" fontId="75" fillId="0" borderId="32" xfId="0" applyNumberFormat="1" applyFont="1" applyFill="1" applyBorder="1" applyAlignment="1">
      <alignment/>
    </xf>
    <xf numFmtId="9" fontId="75" fillId="0" borderId="32" xfId="74" applyFont="1" applyFill="1" applyBorder="1" applyAlignment="1">
      <alignment/>
    </xf>
    <xf numFmtId="9" fontId="75" fillId="0" borderId="32" xfId="0" applyNumberFormat="1" applyFont="1" applyFill="1" applyBorder="1" applyAlignment="1">
      <alignment/>
    </xf>
    <xf numFmtId="165" fontId="75" fillId="0" borderId="40" xfId="0" applyNumberFormat="1" applyFont="1" applyFill="1" applyBorder="1" applyAlignment="1">
      <alignment/>
    </xf>
    <xf numFmtId="0" fontId="75" fillId="0" borderId="88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38" fontId="75" fillId="0" borderId="12" xfId="0" applyNumberFormat="1" applyFont="1" applyFill="1" applyBorder="1" applyAlignment="1">
      <alignment/>
    </xf>
    <xf numFmtId="9" fontId="75" fillId="0" borderId="12" xfId="74" applyFont="1" applyFill="1" applyBorder="1" applyAlignment="1">
      <alignment/>
    </xf>
    <xf numFmtId="9" fontId="75" fillId="0" borderId="12" xfId="0" applyNumberFormat="1" applyFont="1" applyFill="1" applyBorder="1" applyAlignment="1">
      <alignment/>
    </xf>
    <xf numFmtId="165" fontId="75" fillId="0" borderId="13" xfId="0" applyNumberFormat="1" applyFont="1" applyFill="1" applyBorder="1" applyAlignment="1">
      <alignment/>
    </xf>
    <xf numFmtId="0" fontId="75" fillId="0" borderId="22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165" fontId="75" fillId="0" borderId="14" xfId="42" applyNumberFormat="1" applyFont="1" applyFill="1" applyBorder="1" applyAlignment="1">
      <alignment/>
    </xf>
    <xf numFmtId="9" fontId="75" fillId="0" borderId="89" xfId="74" applyFont="1" applyFill="1" applyBorder="1" applyAlignment="1">
      <alignment/>
    </xf>
    <xf numFmtId="9" fontId="75" fillId="0" borderId="89" xfId="0" applyNumberFormat="1" applyFont="1" applyFill="1" applyBorder="1" applyAlignment="1">
      <alignment/>
    </xf>
    <xf numFmtId="165" fontId="75" fillId="0" borderId="62" xfId="0" applyNumberFormat="1" applyFont="1" applyFill="1" applyBorder="1" applyAlignment="1">
      <alignment/>
    </xf>
    <xf numFmtId="0" fontId="75" fillId="0" borderId="17" xfId="0" applyFont="1" applyFill="1" applyBorder="1" applyAlignment="1">
      <alignment/>
    </xf>
    <xf numFmtId="0" fontId="75" fillId="0" borderId="53" xfId="0" applyFont="1" applyFill="1" applyBorder="1" applyAlignment="1">
      <alignment/>
    </xf>
    <xf numFmtId="38" fontId="75" fillId="0" borderId="53" xfId="0" applyNumberFormat="1" applyFont="1" applyFill="1" applyBorder="1" applyAlignment="1">
      <alignment/>
    </xf>
    <xf numFmtId="9" fontId="75" fillId="0" borderId="53" xfId="74" applyFont="1" applyFill="1" applyBorder="1" applyAlignment="1">
      <alignment/>
    </xf>
    <xf numFmtId="9" fontId="75" fillId="0" borderId="53" xfId="0" applyNumberFormat="1" applyFont="1" applyFill="1" applyBorder="1" applyAlignment="1">
      <alignment/>
    </xf>
    <xf numFmtId="165" fontId="75" fillId="0" borderId="18" xfId="0" applyNumberFormat="1" applyFont="1" applyFill="1" applyBorder="1" applyAlignment="1">
      <alignment/>
    </xf>
    <xf numFmtId="0" fontId="76" fillId="0" borderId="22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165" fontId="76" fillId="0" borderId="14" xfId="42" applyNumberFormat="1" applyFont="1" applyFill="1" applyBorder="1" applyAlignment="1">
      <alignment/>
    </xf>
    <xf numFmtId="9" fontId="76" fillId="0" borderId="89" xfId="74" applyFont="1" applyFill="1" applyBorder="1" applyAlignment="1">
      <alignment/>
    </xf>
    <xf numFmtId="9" fontId="76" fillId="0" borderId="89" xfId="0" applyNumberFormat="1" applyFont="1" applyFill="1" applyBorder="1" applyAlignment="1">
      <alignment/>
    </xf>
    <xf numFmtId="165" fontId="76" fillId="0" borderId="62" xfId="0" applyNumberFormat="1" applyFont="1" applyFill="1" applyBorder="1" applyAlignment="1">
      <alignment/>
    </xf>
    <xf numFmtId="0" fontId="76" fillId="0" borderId="22" xfId="0" applyFont="1" applyBorder="1" applyAlignment="1">
      <alignment/>
    </xf>
    <xf numFmtId="0" fontId="76" fillId="0" borderId="14" xfId="0" applyFont="1" applyBorder="1" applyAlignment="1">
      <alignment/>
    </xf>
    <xf numFmtId="165" fontId="76" fillId="0" borderId="14" xfId="42" applyNumberFormat="1" applyFont="1" applyBorder="1" applyAlignment="1">
      <alignment/>
    </xf>
    <xf numFmtId="9" fontId="76" fillId="0" borderId="14" xfId="74" applyFont="1" applyBorder="1" applyAlignment="1">
      <alignment/>
    </xf>
    <xf numFmtId="165" fontId="76" fillId="0" borderId="15" xfId="42" applyNumberFormat="1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4" fillId="38" borderId="71" xfId="0" applyFont="1" applyFill="1" applyBorder="1" applyAlignment="1">
      <alignment horizontal="center" wrapText="1"/>
    </xf>
    <xf numFmtId="38" fontId="80" fillId="0" borderId="32" xfId="0" applyNumberFormat="1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76" fillId="0" borderId="14" xfId="0" applyFont="1" applyFill="1" applyBorder="1" applyAlignment="1">
      <alignment horizontal="center"/>
    </xf>
    <xf numFmtId="9" fontId="76" fillId="0" borderId="14" xfId="74" applyFont="1" applyFill="1" applyBorder="1" applyAlignment="1">
      <alignment/>
    </xf>
    <xf numFmtId="9" fontId="75" fillId="0" borderId="14" xfId="0" applyNumberFormat="1" applyFont="1" applyFill="1" applyBorder="1" applyAlignment="1">
      <alignment/>
    </xf>
    <xf numFmtId="165" fontId="75" fillId="0" borderId="15" xfId="0" applyNumberFormat="1" applyFont="1" applyFill="1" applyBorder="1" applyAlignment="1">
      <alignment/>
    </xf>
    <xf numFmtId="0" fontId="75" fillId="0" borderId="53" xfId="0" applyFont="1" applyFill="1" applyBorder="1" applyAlignment="1">
      <alignment/>
    </xf>
    <xf numFmtId="0" fontId="75" fillId="0" borderId="53" xfId="0" applyFont="1" applyFill="1" applyBorder="1" applyAlignment="1">
      <alignment horizontal="center"/>
    </xf>
    <xf numFmtId="165" fontId="75" fillId="0" borderId="53" xfId="42" applyNumberFormat="1" applyFont="1" applyFill="1" applyBorder="1" applyAlignment="1">
      <alignment/>
    </xf>
    <xf numFmtId="165" fontId="75" fillId="0" borderId="18" xfId="42" applyNumberFormat="1" applyFont="1" applyFill="1" applyBorder="1" applyAlignment="1">
      <alignment/>
    </xf>
    <xf numFmtId="0" fontId="75" fillId="0" borderId="41" xfId="0" applyFont="1" applyBorder="1" applyAlignment="1">
      <alignment/>
    </xf>
    <xf numFmtId="0" fontId="75" fillId="0" borderId="32" xfId="0" applyFont="1" applyBorder="1" applyAlignment="1">
      <alignment/>
    </xf>
    <xf numFmtId="0" fontId="75" fillId="0" borderId="32" xfId="0" applyFont="1" applyBorder="1" applyAlignment="1">
      <alignment/>
    </xf>
    <xf numFmtId="0" fontId="75" fillId="0" borderId="32" xfId="0" applyFont="1" applyBorder="1" applyAlignment="1">
      <alignment horizontal="center"/>
    </xf>
    <xf numFmtId="165" fontId="75" fillId="0" borderId="32" xfId="42" applyNumberFormat="1" applyFont="1" applyBorder="1" applyAlignment="1">
      <alignment/>
    </xf>
    <xf numFmtId="9" fontId="75" fillId="0" borderId="32" xfId="74" applyFont="1" applyBorder="1" applyAlignment="1">
      <alignment/>
    </xf>
    <xf numFmtId="165" fontId="75" fillId="0" borderId="40" xfId="42" applyNumberFormat="1" applyFont="1" applyFill="1" applyBorder="1" applyAlignment="1">
      <alignment/>
    </xf>
    <xf numFmtId="0" fontId="75" fillId="0" borderId="88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center"/>
    </xf>
    <xf numFmtId="165" fontId="75" fillId="0" borderId="12" xfId="42" applyNumberFormat="1" applyFont="1" applyBorder="1" applyAlignment="1">
      <alignment/>
    </xf>
    <xf numFmtId="9" fontId="75" fillId="0" borderId="12" xfId="74" applyFont="1" applyBorder="1" applyAlignment="1">
      <alignment/>
    </xf>
    <xf numFmtId="165" fontId="75" fillId="0" borderId="13" xfId="42" applyNumberFormat="1" applyFont="1" applyFill="1" applyBorder="1" applyAlignment="1">
      <alignment/>
    </xf>
    <xf numFmtId="0" fontId="76" fillId="0" borderId="14" xfId="0" applyFont="1" applyBorder="1" applyAlignment="1">
      <alignment/>
    </xf>
    <xf numFmtId="0" fontId="76" fillId="0" borderId="14" xfId="0" applyFont="1" applyBorder="1" applyAlignment="1">
      <alignment horizontal="center"/>
    </xf>
    <xf numFmtId="9" fontId="75" fillId="0" borderId="14" xfId="74" applyFont="1" applyBorder="1" applyAlignment="1">
      <alignment/>
    </xf>
    <xf numFmtId="165" fontId="76" fillId="0" borderId="15" xfId="42" applyNumberFormat="1" applyFont="1" applyFill="1" applyBorder="1" applyAlignment="1">
      <alignment/>
    </xf>
    <xf numFmtId="164" fontId="2" fillId="0" borderId="83" xfId="0" applyNumberFormat="1" applyFont="1" applyFill="1" applyBorder="1" applyAlignment="1">
      <alignment vertical="center"/>
    </xf>
    <xf numFmtId="0" fontId="3" fillId="0" borderId="83" xfId="0" applyFont="1" applyFill="1" applyBorder="1" applyAlignment="1">
      <alignment horizontal="right"/>
    </xf>
    <xf numFmtId="0" fontId="3" fillId="0" borderId="83" xfId="0" applyFont="1" applyFill="1" applyBorder="1" applyAlignment="1">
      <alignment/>
    </xf>
    <xf numFmtId="166" fontId="3" fillId="0" borderId="53" xfId="42" applyNumberFormat="1" applyFont="1" applyFill="1" applyBorder="1" applyAlignment="1">
      <alignment/>
    </xf>
    <xf numFmtId="165" fontId="2" fillId="0" borderId="14" xfId="45" applyNumberFormat="1" applyFont="1" applyFill="1" applyBorder="1" applyAlignment="1">
      <alignment/>
    </xf>
    <xf numFmtId="43" fontId="2" fillId="0" borderId="14" xfId="45" applyFont="1" applyFill="1" applyBorder="1" applyAlignment="1">
      <alignment/>
    </xf>
    <xf numFmtId="0" fontId="3" fillId="0" borderId="17" xfId="0" applyFont="1" applyBorder="1" applyAlignment="1">
      <alignment horizontal="left" indent="1"/>
    </xf>
    <xf numFmtId="165" fontId="3" fillId="0" borderId="53" xfId="45" applyNumberFormat="1" applyFont="1" applyFill="1" applyBorder="1" applyAlignment="1">
      <alignment/>
    </xf>
    <xf numFmtId="0" fontId="3" fillId="0" borderId="48" xfId="0" applyFont="1" applyBorder="1" applyAlignment="1">
      <alignment horizontal="left" indent="1"/>
    </xf>
    <xf numFmtId="0" fontId="2" fillId="0" borderId="45" xfId="0" applyFont="1" applyBorder="1" applyAlignment="1">
      <alignment horizontal="left"/>
    </xf>
    <xf numFmtId="165" fontId="3" fillId="0" borderId="59" xfId="45" applyNumberFormat="1" applyFont="1" applyFill="1" applyBorder="1" applyAlignment="1">
      <alignment/>
    </xf>
    <xf numFmtId="0" fontId="2" fillId="0" borderId="90" xfId="0" applyFont="1" applyBorder="1" applyAlignment="1">
      <alignment horizontal="left"/>
    </xf>
    <xf numFmtId="165" fontId="2" fillId="0" borderId="58" xfId="45" applyNumberFormat="1" applyFont="1" applyFill="1" applyBorder="1" applyAlignment="1">
      <alignment/>
    </xf>
    <xf numFmtId="165" fontId="3" fillId="0" borderId="49" xfId="45" applyNumberFormat="1" applyFont="1" applyFill="1" applyBorder="1" applyAlignment="1">
      <alignment/>
    </xf>
    <xf numFmtId="0" fontId="2" fillId="0" borderId="91" xfId="0" applyFont="1" applyBorder="1" applyAlignment="1">
      <alignment horizontal="left"/>
    </xf>
    <xf numFmtId="165" fontId="2" fillId="0" borderId="92" xfId="45" applyNumberFormat="1" applyFont="1" applyFill="1" applyBorder="1" applyAlignment="1">
      <alignment/>
    </xf>
    <xf numFmtId="165" fontId="2" fillId="0" borderId="46" xfId="45" applyNumberFormat="1" applyFont="1" applyFill="1" applyBorder="1" applyAlignment="1">
      <alignment/>
    </xf>
    <xf numFmtId="9" fontId="2" fillId="34" borderId="46" xfId="75" applyFont="1" applyFill="1" applyBorder="1" applyAlignment="1">
      <alignment vertical="top" wrapText="1"/>
    </xf>
    <xf numFmtId="9" fontId="2" fillId="34" borderId="47" xfId="75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165" fontId="3" fillId="0" borderId="0" xfId="45" applyNumberFormat="1" applyFont="1" applyFill="1" applyBorder="1" applyAlignment="1">
      <alignment/>
    </xf>
    <xf numFmtId="9" fontId="3" fillId="0" borderId="0" xfId="75" applyFont="1" applyFill="1" applyBorder="1" applyAlignment="1">
      <alignment vertical="top" wrapText="1"/>
    </xf>
    <xf numFmtId="9" fontId="2" fillId="34" borderId="14" xfId="75" applyFont="1" applyFill="1" applyBorder="1" applyAlignment="1">
      <alignment vertical="top" wrapText="1"/>
    </xf>
    <xf numFmtId="9" fontId="2" fillId="34" borderId="15" xfId="75" applyFont="1" applyFill="1" applyBorder="1" applyAlignment="1">
      <alignment vertical="top" wrapText="1"/>
    </xf>
    <xf numFmtId="166" fontId="2" fillId="0" borderId="58" xfId="42" applyNumberFormat="1" applyFont="1" applyFill="1" applyBorder="1" applyAlignment="1">
      <alignment/>
    </xf>
    <xf numFmtId="166" fontId="2" fillId="0" borderId="92" xfId="42" applyNumberFormat="1" applyFont="1" applyFill="1" applyBorder="1" applyAlignment="1">
      <alignment/>
    </xf>
    <xf numFmtId="166" fontId="2" fillId="0" borderId="46" xfId="42" applyNumberFormat="1" applyFont="1" applyFill="1" applyBorder="1" applyAlignment="1">
      <alignment/>
    </xf>
    <xf numFmtId="176" fontId="2" fillId="0" borderId="14" xfId="46" applyNumberFormat="1" applyFont="1" applyFill="1" applyBorder="1" applyAlignment="1">
      <alignment/>
    </xf>
    <xf numFmtId="176" fontId="2" fillId="0" borderId="71" xfId="46" applyNumberFormat="1" applyFont="1" applyFill="1" applyBorder="1" applyAlignment="1">
      <alignment/>
    </xf>
    <xf numFmtId="176" fontId="2" fillId="0" borderId="58" xfId="46" applyNumberFormat="1" applyFont="1" applyFill="1" applyBorder="1" applyAlignment="1">
      <alignment/>
    </xf>
    <xf numFmtId="176" fontId="2" fillId="0" borderId="46" xfId="46" applyNumberFormat="1" applyFont="1" applyFill="1" applyBorder="1" applyAlignment="1">
      <alignment/>
    </xf>
    <xf numFmtId="166" fontId="3" fillId="0" borderId="59" xfId="42" applyNumberFormat="1" applyFont="1" applyFill="1" applyBorder="1" applyAlignment="1">
      <alignment/>
    </xf>
    <xf numFmtId="166" fontId="3" fillId="0" borderId="32" xfId="42" applyNumberFormat="1" applyFont="1" applyFill="1" applyBorder="1" applyAlignment="1">
      <alignment/>
    </xf>
    <xf numFmtId="9" fontId="2" fillId="0" borderId="14" xfId="75" applyFont="1" applyFill="1" applyBorder="1" applyAlignment="1">
      <alignment horizontal="center" vertical="top" wrapText="1"/>
    </xf>
    <xf numFmtId="9" fontId="3" fillId="0" borderId="53" xfId="75" applyFont="1" applyFill="1" applyBorder="1" applyAlignment="1">
      <alignment horizontal="center" vertical="top" wrapText="1"/>
    </xf>
    <xf numFmtId="9" fontId="3" fillId="0" borderId="49" xfId="75" applyFont="1" applyFill="1" applyBorder="1" applyAlignment="1">
      <alignment horizontal="center" vertical="top" wrapText="1"/>
    </xf>
    <xf numFmtId="9" fontId="2" fillId="0" borderId="46" xfId="75" applyFont="1" applyFill="1" applyBorder="1" applyAlignment="1">
      <alignment horizontal="center" vertical="top" wrapText="1"/>
    </xf>
    <xf numFmtId="9" fontId="2" fillId="0" borderId="58" xfId="75" applyFont="1" applyFill="1" applyBorder="1" applyAlignment="1">
      <alignment horizontal="center" vertical="top" wrapText="1"/>
    </xf>
    <xf numFmtId="41" fontId="3" fillId="0" borderId="59" xfId="75" applyNumberFormat="1" applyFont="1" applyFill="1" applyBorder="1" applyAlignment="1">
      <alignment horizontal="center" vertical="top" wrapText="1"/>
    </xf>
    <xf numFmtId="41" fontId="3" fillId="0" borderId="32" xfId="75" applyNumberFormat="1" applyFont="1" applyFill="1" applyBorder="1" applyAlignment="1">
      <alignment horizontal="center" vertical="top" wrapText="1"/>
    </xf>
    <xf numFmtId="41" fontId="3" fillId="0" borderId="49" xfId="75" applyNumberFormat="1" applyFont="1" applyFill="1" applyBorder="1" applyAlignment="1">
      <alignment horizontal="center" vertical="top" wrapText="1"/>
    </xf>
    <xf numFmtId="9" fontId="2" fillId="0" borderId="93" xfId="75" applyFont="1" applyFill="1" applyBorder="1" applyAlignment="1">
      <alignment horizontal="center" vertical="top" wrapText="1"/>
    </xf>
    <xf numFmtId="9" fontId="2" fillId="0" borderId="15" xfId="74" applyFont="1" applyFill="1" applyBorder="1" applyAlignment="1">
      <alignment horizontal="center" vertical="top" wrapText="1"/>
    </xf>
    <xf numFmtId="9" fontId="3" fillId="0" borderId="18" xfId="74" applyFont="1" applyFill="1" applyBorder="1" applyAlignment="1">
      <alignment horizontal="center" vertical="top" wrapText="1"/>
    </xf>
    <xf numFmtId="9" fontId="3" fillId="0" borderId="50" xfId="74" applyFont="1" applyFill="1" applyBorder="1" applyAlignment="1">
      <alignment horizontal="center" vertical="top" wrapText="1"/>
    </xf>
    <xf numFmtId="9" fontId="2" fillId="0" borderId="47" xfId="74" applyFont="1" applyFill="1" applyBorder="1" applyAlignment="1">
      <alignment horizontal="center" vertical="top" wrapText="1"/>
    </xf>
    <xf numFmtId="9" fontId="2" fillId="0" borderId="94" xfId="74" applyFont="1" applyFill="1" applyBorder="1" applyAlignment="1">
      <alignment horizontal="center" vertical="top" wrapText="1"/>
    </xf>
    <xf numFmtId="9" fontId="3" fillId="0" borderId="39" xfId="74" applyFont="1" applyFill="1" applyBorder="1" applyAlignment="1">
      <alignment horizontal="center" vertical="top" wrapText="1"/>
    </xf>
    <xf numFmtId="9" fontId="3" fillId="0" borderId="40" xfId="74" applyFont="1" applyFill="1" applyBorder="1" applyAlignment="1">
      <alignment horizontal="center" vertical="top" wrapText="1"/>
    </xf>
    <xf numFmtId="9" fontId="2" fillId="0" borderId="95" xfId="74" applyFont="1" applyFill="1" applyBorder="1" applyAlignment="1">
      <alignment horizontal="center" vertical="top" wrapText="1"/>
    </xf>
    <xf numFmtId="9" fontId="0" fillId="0" borderId="40" xfId="75" applyFont="1" applyFill="1" applyBorder="1" applyAlignment="1">
      <alignment/>
    </xf>
    <xf numFmtId="167" fontId="0" fillId="0" borderId="0" xfId="0" applyNumberFormat="1" applyAlignment="1">
      <alignment/>
    </xf>
    <xf numFmtId="44" fontId="3" fillId="0" borderId="0" xfId="46" applyFont="1" applyAlignment="1">
      <alignment/>
    </xf>
    <xf numFmtId="167" fontId="3" fillId="0" borderId="0" xfId="46" applyNumberFormat="1" applyFont="1" applyAlignment="1">
      <alignment/>
    </xf>
    <xf numFmtId="176" fontId="3" fillId="0" borderId="53" xfId="46" applyNumberFormat="1" applyFont="1" applyFill="1" applyBorder="1" applyAlignment="1">
      <alignment/>
    </xf>
    <xf numFmtId="176" fontId="3" fillId="0" borderId="59" xfId="46" applyNumberFormat="1" applyFont="1" applyFill="1" applyBorder="1" applyAlignment="1">
      <alignment/>
    </xf>
    <xf numFmtId="176" fontId="3" fillId="0" borderId="32" xfId="46" applyNumberFormat="1" applyFont="1" applyFill="1" applyBorder="1" applyAlignment="1">
      <alignment/>
    </xf>
    <xf numFmtId="176" fontId="3" fillId="0" borderId="49" xfId="46" applyNumberFormat="1" applyFont="1" applyFill="1" applyBorder="1" applyAlignment="1">
      <alignment/>
    </xf>
    <xf numFmtId="176" fontId="2" fillId="0" borderId="93" xfId="46" applyNumberFormat="1" applyFont="1" applyFill="1" applyBorder="1" applyAlignment="1">
      <alignment/>
    </xf>
    <xf numFmtId="166" fontId="3" fillId="0" borderId="49" xfId="42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60" xfId="0" applyFont="1" applyFill="1" applyBorder="1" applyAlignment="1">
      <alignment horizontal="center" wrapText="1"/>
    </xf>
    <xf numFmtId="165" fontId="2" fillId="0" borderId="49" xfId="42" applyNumberFormat="1" applyFont="1" applyFill="1" applyBorder="1" applyAlignment="1">
      <alignment/>
    </xf>
    <xf numFmtId="165" fontId="2" fillId="0" borderId="50" xfId="42" applyNumberFormat="1" applyFont="1" applyFill="1" applyBorder="1" applyAlignment="1">
      <alignment/>
    </xf>
    <xf numFmtId="0" fontId="2" fillId="0" borderId="49" xfId="64" applyFont="1" applyFill="1" applyBorder="1" applyAlignment="1">
      <alignment horizontal="left"/>
      <protection/>
    </xf>
    <xf numFmtId="42" fontId="2" fillId="0" borderId="49" xfId="64" applyNumberFormat="1" applyFont="1" applyFill="1" applyBorder="1" applyAlignment="1">
      <alignment/>
      <protection/>
    </xf>
    <xf numFmtId="172" fontId="2" fillId="0" borderId="49" xfId="75" applyNumberFormat="1" applyFont="1" applyFill="1" applyBorder="1" applyAlignment="1">
      <alignment/>
    </xf>
    <xf numFmtId="0" fontId="2" fillId="0" borderId="96" xfId="0" applyFont="1" applyBorder="1" applyAlignment="1">
      <alignment horizontal="left"/>
    </xf>
    <xf numFmtId="0" fontId="79" fillId="0" borderId="0" xfId="0" applyFont="1" applyAlignment="1">
      <alignment/>
    </xf>
    <xf numFmtId="166" fontId="79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173" fontId="3" fillId="0" borderId="0" xfId="46" applyNumberFormat="1" applyFont="1" applyAlignment="1">
      <alignment/>
    </xf>
    <xf numFmtId="170" fontId="3" fillId="0" borderId="0" xfId="46" applyNumberFormat="1" applyFont="1" applyAlignment="1">
      <alignment/>
    </xf>
    <xf numFmtId="177" fontId="3" fillId="0" borderId="0" xfId="42" applyNumberFormat="1" applyFont="1" applyFill="1" applyBorder="1" applyAlignment="1">
      <alignment/>
    </xf>
    <xf numFmtId="166" fontId="3" fillId="0" borderId="53" xfId="42" applyNumberFormat="1" applyFont="1" applyFill="1" applyBorder="1" applyAlignment="1">
      <alignment/>
    </xf>
    <xf numFmtId="166" fontId="2" fillId="0" borderId="20" xfId="42" applyNumberFormat="1" applyFont="1" applyBorder="1" applyAlignment="1">
      <alignment/>
    </xf>
    <xf numFmtId="176" fontId="3" fillId="0" borderId="53" xfId="46" applyNumberFormat="1" applyFont="1" applyFill="1" applyBorder="1" applyAlignment="1">
      <alignment/>
    </xf>
    <xf numFmtId="176" fontId="3" fillId="0" borderId="32" xfId="46" applyNumberFormat="1" applyFont="1" applyFill="1" applyBorder="1" applyAlignment="1">
      <alignment/>
    </xf>
    <xf numFmtId="176" fontId="2" fillId="0" borderId="20" xfId="46" applyNumberFormat="1" applyFont="1" applyBorder="1" applyAlignment="1">
      <alignment/>
    </xf>
    <xf numFmtId="176" fontId="3" fillId="0" borderId="58" xfId="46" applyNumberFormat="1" applyFont="1" applyFill="1" applyBorder="1" applyAlignment="1">
      <alignment/>
    </xf>
    <xf numFmtId="164" fontId="4" fillId="33" borderId="36" xfId="0" applyNumberFormat="1" applyFont="1" applyFill="1" applyBorder="1" applyAlignment="1">
      <alignment horizontal="left"/>
    </xf>
    <xf numFmtId="164" fontId="4" fillId="33" borderId="11" xfId="0" applyNumberFormat="1" applyFont="1" applyFill="1" applyBorder="1" applyAlignment="1">
      <alignment horizontal="left"/>
    </xf>
    <xf numFmtId="0" fontId="4" fillId="33" borderId="59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165" fontId="3" fillId="34" borderId="37" xfId="45" applyNumberFormat="1" applyFont="1" applyFill="1" applyBorder="1" applyAlignment="1">
      <alignment horizontal="center"/>
    </xf>
    <xf numFmtId="165" fontId="3" fillId="34" borderId="97" xfId="45" applyNumberFormat="1" applyFont="1" applyFill="1" applyBorder="1" applyAlignment="1">
      <alignment horizontal="center"/>
    </xf>
    <xf numFmtId="165" fontId="3" fillId="34" borderId="37" xfId="42" applyNumberFormat="1" applyFont="1" applyFill="1" applyBorder="1" applyAlignment="1">
      <alignment horizontal="center"/>
    </xf>
    <xf numFmtId="165" fontId="3" fillId="34" borderId="97" xfId="42" applyNumberFormat="1" applyFont="1" applyFill="1" applyBorder="1" applyAlignment="1">
      <alignment horizontal="center"/>
    </xf>
    <xf numFmtId="0" fontId="4" fillId="38" borderId="36" xfId="0" applyFont="1" applyFill="1" applyBorder="1" applyAlignment="1">
      <alignment horizontal="center" wrapText="1"/>
    </xf>
    <xf numFmtId="0" fontId="4" fillId="38" borderId="79" xfId="0" applyFont="1" applyFill="1" applyBorder="1" applyAlignment="1">
      <alignment horizontal="center" wrapText="1"/>
    </xf>
    <xf numFmtId="0" fontId="4" fillId="38" borderId="7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38" borderId="33" xfId="0" applyFont="1" applyFill="1" applyBorder="1" applyAlignment="1">
      <alignment horizontal="center" wrapText="1"/>
    </xf>
    <xf numFmtId="0" fontId="4" fillId="38" borderId="84" xfId="0" applyFont="1" applyFill="1" applyBorder="1" applyAlignment="1">
      <alignment horizontal="center" wrapText="1"/>
    </xf>
    <xf numFmtId="0" fontId="4" fillId="38" borderId="98" xfId="0" applyFont="1" applyFill="1" applyBorder="1" applyAlignment="1">
      <alignment horizontal="center" wrapText="1"/>
    </xf>
    <xf numFmtId="0" fontId="14" fillId="0" borderId="0" xfId="60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4" fillId="33" borderId="74" xfId="67" applyFont="1" applyFill="1" applyBorder="1" applyAlignment="1">
      <alignment horizontal="left" wrapText="1"/>
      <protection/>
    </xf>
    <xf numFmtId="0" fontId="4" fillId="33" borderId="17" xfId="67" applyFont="1" applyFill="1" applyBorder="1" applyAlignment="1">
      <alignment horizontal="left" wrapText="1"/>
      <protection/>
    </xf>
    <xf numFmtId="0" fontId="4" fillId="33" borderId="59" xfId="67" applyFont="1" applyFill="1" applyBorder="1" applyAlignment="1">
      <alignment horizontal="center" wrapText="1"/>
      <protection/>
    </xf>
    <xf numFmtId="0" fontId="4" fillId="33" borderId="32" xfId="67" applyFont="1" applyFill="1" applyBorder="1" applyAlignment="1">
      <alignment horizontal="center" wrapText="1"/>
      <protection/>
    </xf>
    <xf numFmtId="0" fontId="4" fillId="33" borderId="59" xfId="67" applyFont="1" applyFill="1" applyBorder="1" applyAlignment="1">
      <alignment horizontal="center"/>
      <protection/>
    </xf>
    <xf numFmtId="0" fontId="4" fillId="33" borderId="39" xfId="67" applyFont="1" applyFill="1" applyBorder="1" applyAlignment="1">
      <alignment horizontal="center"/>
      <protection/>
    </xf>
    <xf numFmtId="0" fontId="2" fillId="0" borderId="0" xfId="67" applyFont="1" applyFill="1" applyBorder="1" applyAlignment="1">
      <alignment horizontal="left"/>
      <protection/>
    </xf>
    <xf numFmtId="0" fontId="2" fillId="0" borderId="17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74" fillId="36" borderId="59" xfId="65" applyFont="1" applyFill="1" applyBorder="1" applyAlignment="1" applyProtection="1">
      <alignment horizontal="center" wrapText="1"/>
      <protection locked="0"/>
    </xf>
    <xf numFmtId="0" fontId="74" fillId="36" borderId="39" xfId="65" applyFont="1" applyFill="1" applyBorder="1" applyAlignment="1" applyProtection="1">
      <alignment horizontal="center" wrapText="1"/>
      <protection locked="0"/>
    </xf>
    <xf numFmtId="0" fontId="3" fillId="0" borderId="0" xfId="67" applyFont="1" applyFill="1" applyBorder="1" applyAlignment="1">
      <alignment horizontal="left" vertical="top"/>
      <protection/>
    </xf>
    <xf numFmtId="0" fontId="3" fillId="0" borderId="0" xfId="67" applyFont="1" applyFill="1" applyBorder="1" applyAlignment="1">
      <alignment horizontal="left" vertical="top" wrapText="1"/>
      <protection/>
    </xf>
    <xf numFmtId="171" fontId="74" fillId="36" borderId="38" xfId="48" applyNumberFormat="1" applyFont="1" applyFill="1" applyBorder="1" applyAlignment="1" applyProtection="1">
      <alignment horizontal="center" wrapText="1"/>
      <protection locked="0"/>
    </xf>
    <xf numFmtId="171" fontId="74" fillId="36" borderId="98" xfId="48" applyNumberFormat="1" applyFont="1" applyFill="1" applyBorder="1" applyAlignment="1" applyProtection="1">
      <alignment horizontal="center" wrapText="1"/>
      <protection locked="0"/>
    </xf>
    <xf numFmtId="0" fontId="74" fillId="36" borderId="38" xfId="48" applyNumberFormat="1" applyFont="1" applyFill="1" applyBorder="1" applyAlignment="1" applyProtection="1">
      <alignment horizontal="center" wrapText="1"/>
      <protection locked="0"/>
    </xf>
    <xf numFmtId="0" fontId="74" fillId="36" borderId="98" xfId="48" applyNumberFormat="1" applyFont="1" applyFill="1" applyBorder="1" applyAlignment="1" applyProtection="1">
      <alignment horizontal="center" wrapText="1"/>
      <protection locked="0"/>
    </xf>
    <xf numFmtId="0" fontId="74" fillId="36" borderId="34" xfId="48" applyNumberFormat="1" applyFont="1" applyFill="1" applyBorder="1" applyAlignment="1" applyProtection="1">
      <alignment horizontal="center" wrapText="1"/>
      <protection locked="0"/>
    </xf>
    <xf numFmtId="167" fontId="3" fillId="0" borderId="49" xfId="48" applyNumberFormat="1" applyFont="1" applyFill="1" applyBorder="1" applyAlignment="1" applyProtection="1">
      <alignment horizontal="center"/>
      <protection locked="0"/>
    </xf>
    <xf numFmtId="173" fontId="2" fillId="0" borderId="49" xfId="48" applyNumberFormat="1" applyFont="1" applyFill="1" applyBorder="1" applyAlignment="1" applyProtection="1">
      <alignment horizontal="center" wrapText="1"/>
      <protection locked="0"/>
    </xf>
    <xf numFmtId="170" fontId="3" fillId="0" borderId="49" xfId="48" applyNumberFormat="1" applyFont="1" applyFill="1" applyBorder="1" applyAlignment="1" applyProtection="1">
      <alignment horizontal="center"/>
      <protection locked="0"/>
    </xf>
    <xf numFmtId="173" fontId="2" fillId="0" borderId="50" xfId="48" applyNumberFormat="1" applyFont="1" applyFill="1" applyBorder="1" applyAlignment="1" applyProtection="1">
      <alignment horizontal="center" wrapText="1"/>
      <protection locked="0"/>
    </xf>
    <xf numFmtId="5" fontId="3" fillId="0" borderId="32" xfId="49" applyNumberFormat="1" applyFont="1" applyFill="1" applyBorder="1" applyAlignment="1" applyProtection="1">
      <alignment horizontal="center" wrapText="1"/>
      <protection locked="0"/>
    </xf>
    <xf numFmtId="10" fontId="3" fillId="0" borderId="32" xfId="67" applyNumberFormat="1" applyFont="1" applyFill="1" applyBorder="1" applyAlignment="1" applyProtection="1">
      <alignment horizontal="center"/>
      <protection locked="0"/>
    </xf>
    <xf numFmtId="175" fontId="3" fillId="0" borderId="77" xfId="49" applyNumberFormat="1" applyFont="1" applyFill="1" applyBorder="1" applyAlignment="1" applyProtection="1">
      <alignment horizontal="center" wrapText="1"/>
      <protection locked="0"/>
    </xf>
    <xf numFmtId="175" fontId="3" fillId="0" borderId="75" xfId="49" applyNumberFormat="1" applyFont="1" applyFill="1" applyBorder="1" applyAlignment="1" applyProtection="1">
      <alignment horizontal="center" wrapText="1"/>
      <protection locked="0"/>
    </xf>
    <xf numFmtId="10" fontId="3" fillId="0" borderId="40" xfId="67" applyNumberFormat="1" applyFont="1" applyFill="1" applyBorder="1" applyAlignment="1" applyProtection="1">
      <alignment horizontal="center"/>
      <protection locked="0"/>
    </xf>
    <xf numFmtId="5" fontId="3" fillId="0" borderId="49" xfId="49" applyNumberFormat="1" applyFont="1" applyFill="1" applyBorder="1" applyAlignment="1" applyProtection="1">
      <alignment horizontal="center" wrapText="1"/>
      <protection locked="0"/>
    </xf>
    <xf numFmtId="10" fontId="3" fillId="0" borderId="49" xfId="67" applyNumberFormat="1" applyFont="1" applyFill="1" applyBorder="1" applyAlignment="1" applyProtection="1">
      <alignment horizontal="center"/>
      <protection locked="0"/>
    </xf>
    <xf numFmtId="175" fontId="3" fillId="0" borderId="82" xfId="49" applyNumberFormat="1" applyFont="1" applyFill="1" applyBorder="1" applyAlignment="1" applyProtection="1">
      <alignment horizontal="center" wrapText="1"/>
      <protection locked="0"/>
    </xf>
    <xf numFmtId="175" fontId="3" fillId="0" borderId="85" xfId="49" applyNumberFormat="1" applyFont="1" applyFill="1" applyBorder="1" applyAlignment="1" applyProtection="1">
      <alignment horizontal="center" wrapText="1"/>
      <protection locked="0"/>
    </xf>
    <xf numFmtId="10" fontId="3" fillId="0" borderId="50" xfId="67" applyNumberFormat="1" applyFont="1" applyFill="1" applyBorder="1" applyAlignment="1" applyProtection="1">
      <alignment horizontal="center"/>
      <protection locked="0"/>
    </xf>
    <xf numFmtId="0" fontId="79" fillId="36" borderId="98" xfId="0" applyNumberFormat="1" applyFont="1" applyFill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2009-11 Application Tables Revised Nov 20 2008" xfId="62"/>
    <cellStyle name="Normal_Attachment 5A - Program Budget Workbook Dec22" xfId="63"/>
    <cellStyle name="Normal_DRAFT_June1Filing_v02_zap041405" xfId="64"/>
    <cellStyle name="Normal_DRAFT_June1Filing_v05_zap041705" xfId="65"/>
    <cellStyle name="Normal_New Budget Table - 4.2" xfId="66"/>
    <cellStyle name="Normal_PY2006-8_Planning_PreliminaryFunding-Budgets_forJune1Filing_05-23-05" xfId="67"/>
    <cellStyle name="Normal_RRM3_Tables_(as filed)_v 08" xfId="68"/>
    <cellStyle name="Normal_SCE Summary Table 1-5" xfId="69"/>
    <cellStyle name="Normal_Sheet1" xfId="70"/>
    <cellStyle name="Normal_Table 3.3 2009-11 Lifecycle Svg" xfId="71"/>
    <cellStyle name="Note" xfId="72"/>
    <cellStyle name="Output" xfId="73"/>
    <cellStyle name="Percent" xfId="74"/>
    <cellStyle name="Percent 2" xfId="75"/>
    <cellStyle name="Percent 210" xfId="76"/>
    <cellStyle name="Percent 3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Gross Gas Savings (MMTh) by Year</a:t>
            </a:r>
          </a:p>
        </c:rich>
      </c:tx>
      <c:layout>
        <c:manualLayout>
          <c:xMode val="factor"/>
          <c:yMode val="factor"/>
          <c:x val="-0.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85"/>
          <c:w val="0.955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'1.1'!$B$43:$B$44</c:f>
              <c:numCache/>
            </c:numRef>
          </c:cat>
          <c:val>
            <c:numRef>
              <c:f>'1.1'!$C$43:$C$44</c:f>
              <c:numCache/>
            </c:numRef>
          </c:val>
        </c:ser>
        <c:axId val="32790265"/>
        <c:axId val="26676930"/>
      </c:bar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0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Residential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 Breakdown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"/>
          <c:y val="0.1335"/>
          <c:w val="0.441"/>
          <c:h val="0.76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'1.2'!$B$6:$B$14</c:f>
              <c:strCache/>
            </c:strRef>
          </c:cat>
          <c:val>
            <c:numRef>
              <c:f>'1.2'!$C$6:$C$14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5"/>
          <c:y val="0.02925"/>
          <c:w val="0.3855"/>
          <c:h val="0.9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Residential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Gross  Gas Savings Breakdown </a:t>
            </a:r>
          </a:p>
        </c:rich>
      </c:tx>
      <c:layout>
        <c:manualLayout>
          <c:xMode val="factor"/>
          <c:yMode val="factor"/>
          <c:x val="-0.0332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"/>
          <c:y val="0.14"/>
          <c:w val="0.438"/>
          <c:h val="0.76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'1.2'!$B$6:$B$14</c:f>
              <c:strCache/>
            </c:strRef>
          </c:cat>
          <c:val>
            <c:numRef>
              <c:f>'1.2'!$I$6:$I$14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5"/>
          <c:y val="0.02675"/>
          <c:w val="0.3855"/>
          <c:h val="0.9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 Residential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Gross Gas Savings Breakdown  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75"/>
          <c:y val="0.1315"/>
          <c:w val="0.45375"/>
          <c:h val="0.76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'1.2'!$B$16:$B$21</c:f>
              <c:strCache/>
            </c:strRef>
          </c:cat>
          <c:val>
            <c:numRef>
              <c:f>'1.2'!$I$16:$I$21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5"/>
          <c:y val="0.0345"/>
          <c:w val="0.385"/>
          <c:h val="0.9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 Residential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 Breakdown
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5"/>
          <c:y val="0.1315"/>
          <c:w val="0.46"/>
          <c:h val="0.76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'1.2'!$B$16:$B$21</c:f>
              <c:strCache/>
            </c:strRef>
          </c:cat>
          <c:val>
            <c:numRef>
              <c:f>'1.2'!$I$16:$I$21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5"/>
          <c:y val="0.03025"/>
          <c:w val="0.3855"/>
          <c:h val="0.9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Gas Savings (MMth) by Market Sector</a:t>
            </a:r>
          </a:p>
        </c:rich>
      </c:tx>
      <c:layout>
        <c:manualLayout>
          <c:xMode val="factor"/>
          <c:yMode val="factor"/>
          <c:x val="0.064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8"/>
          <c:y val="0.12425"/>
          <c:w val="0.47225"/>
          <c:h val="0.8155"/>
        </c:manualLayout>
      </c:layout>
      <c:pieChart>
        <c:varyColors val="1"/>
        <c:ser>
          <c:idx val="0"/>
          <c:order val="0"/>
          <c:tx>
            <c:strRef>
              <c:f>'1.3'!$B$4:$B$9</c:f>
              <c:strCache>
                <c:ptCount val="1"/>
                <c:pt idx="0">
                  <c:v>Residential Commercial Industrial Agricultural Codes &amp; Standards [2] Energy Savings Assistance [3]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'1.3'!$B$4:$B$9</c:f>
              <c:strCache/>
            </c:strRef>
          </c:cat>
          <c:val>
            <c:numRef>
              <c:f>'1.3'!$I$4:$I$9</c:f>
              <c:numCache/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Budget (Millions) by Market Sector</a:t>
            </a:r>
          </a:p>
        </c:rich>
      </c:tx>
      <c:layout>
        <c:manualLayout>
          <c:xMode val="factor"/>
          <c:yMode val="factor"/>
          <c:x val="0.044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45"/>
          <c:y val="0.11925"/>
          <c:w val="0.477"/>
          <c:h val="0.8225"/>
        </c:manualLayout>
      </c:layout>
      <c:pieChart>
        <c:varyColors val="1"/>
        <c:ser>
          <c:idx val="0"/>
          <c:order val="0"/>
          <c:tx>
            <c:strRef>
              <c:f>'1.3'!$B$4:$B$8</c:f>
              <c:strCache>
                <c:ptCount val="1"/>
                <c:pt idx="0">
                  <c:v>Residential Commercial Industrial Agricultural Codes &amp; Standards [2]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'1.3'!$B$4:$B$8</c:f>
              <c:strCache/>
            </c:strRef>
          </c:cat>
          <c:val>
            <c:numRef>
              <c:f>'1.3'!$C$4:$C$8</c:f>
              <c:numCache/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2013-2014 Total Budget 
 by Funding Source</a:t>
            </a:r>
          </a:p>
        </c:rich>
      </c:tx>
      <c:layout>
        <c:manualLayout>
          <c:xMode val="factor"/>
          <c:yMode val="factor"/>
          <c:x val="-0.0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925"/>
          <c:y val="0.318"/>
          <c:w val="0.302"/>
          <c:h val="0.45625"/>
        </c:manualLayout>
      </c:layout>
      <c:pieChart>
        <c:varyColors val="1"/>
        <c:ser>
          <c:idx val="0"/>
          <c:order val="0"/>
          <c:tx>
            <c:strRef>
              <c:f>'[3]6.2a'!$B$16</c:f>
              <c:strCache>
                <c:ptCount val="1"/>
                <c:pt idx="0">
                  <c:v>Gas PPP Surcharge Funds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'[3]6.2a'!$B$16</c:f>
              <c:strCache>
                <c:ptCount val="1"/>
                <c:pt idx="0">
                  <c:v>Gas PPP Surcharge Funds</c:v>
                </c:pt>
              </c:strCache>
            </c:strRef>
          </c:cat>
          <c:val>
            <c:numRef>
              <c:f>'[3]6.2a'!$C$16</c:f>
              <c:numCache>
                <c:ptCount val="1"/>
                <c:pt idx="0">
                  <c:v>89402338.4628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9525</xdr:rowOff>
    </xdr:from>
    <xdr:to>
      <xdr:col>4</xdr:col>
      <xdr:colOff>523875</xdr:colOff>
      <xdr:row>26</xdr:row>
      <xdr:rowOff>9525</xdr:rowOff>
    </xdr:to>
    <xdr:graphicFrame>
      <xdr:nvGraphicFramePr>
        <xdr:cNvPr id="1" name="Chart 3"/>
        <xdr:cNvGraphicFramePr/>
      </xdr:nvGraphicFramePr>
      <xdr:xfrm>
        <a:off x="171450" y="2590800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39</xdr:row>
      <xdr:rowOff>190500</xdr:rowOff>
    </xdr:from>
    <xdr:to>
      <xdr:col>9</xdr:col>
      <xdr:colOff>1362075</xdr:colOff>
      <xdr:row>61</xdr:row>
      <xdr:rowOff>38100</xdr:rowOff>
    </xdr:to>
    <xdr:graphicFrame>
      <xdr:nvGraphicFramePr>
        <xdr:cNvPr id="1" name="Chart 10"/>
        <xdr:cNvGraphicFramePr/>
      </xdr:nvGraphicFramePr>
      <xdr:xfrm>
        <a:off x="8210550" y="8543925"/>
        <a:ext cx="74009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39</xdr:row>
      <xdr:rowOff>190500</xdr:rowOff>
    </xdr:from>
    <xdr:to>
      <xdr:col>4</xdr:col>
      <xdr:colOff>438150</xdr:colOff>
      <xdr:row>61</xdr:row>
      <xdr:rowOff>47625</xdr:rowOff>
    </xdr:to>
    <xdr:graphicFrame>
      <xdr:nvGraphicFramePr>
        <xdr:cNvPr id="2" name="Chart 11"/>
        <xdr:cNvGraphicFramePr/>
      </xdr:nvGraphicFramePr>
      <xdr:xfrm>
        <a:off x="266700" y="8543925"/>
        <a:ext cx="75152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62</xdr:row>
      <xdr:rowOff>57150</xdr:rowOff>
    </xdr:from>
    <xdr:to>
      <xdr:col>4</xdr:col>
      <xdr:colOff>447675</xdr:colOff>
      <xdr:row>84</xdr:row>
      <xdr:rowOff>142875</xdr:rowOff>
    </xdr:to>
    <xdr:graphicFrame>
      <xdr:nvGraphicFramePr>
        <xdr:cNvPr id="3" name="Chart 13"/>
        <xdr:cNvGraphicFramePr/>
      </xdr:nvGraphicFramePr>
      <xdr:xfrm>
        <a:off x="285750" y="13096875"/>
        <a:ext cx="75057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876300</xdr:colOff>
      <xdr:row>62</xdr:row>
      <xdr:rowOff>66675</xdr:rowOff>
    </xdr:from>
    <xdr:to>
      <xdr:col>9</xdr:col>
      <xdr:colOff>1371600</xdr:colOff>
      <xdr:row>84</xdr:row>
      <xdr:rowOff>161925</xdr:rowOff>
    </xdr:to>
    <xdr:graphicFrame>
      <xdr:nvGraphicFramePr>
        <xdr:cNvPr id="4" name="Chart 5"/>
        <xdr:cNvGraphicFramePr/>
      </xdr:nvGraphicFramePr>
      <xdr:xfrm>
        <a:off x="8220075" y="13106400"/>
        <a:ext cx="7400925" cy="4438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16</xdr:row>
      <xdr:rowOff>161925</xdr:rowOff>
    </xdr:from>
    <xdr:to>
      <xdr:col>4</xdr:col>
      <xdr:colOff>990600</xdr:colOff>
      <xdr:row>32</xdr:row>
      <xdr:rowOff>38100</xdr:rowOff>
    </xdr:to>
    <xdr:graphicFrame>
      <xdr:nvGraphicFramePr>
        <xdr:cNvPr id="1" name="Chart 3"/>
        <xdr:cNvGraphicFramePr/>
      </xdr:nvGraphicFramePr>
      <xdr:xfrm>
        <a:off x="304800" y="3810000"/>
        <a:ext cx="52482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161925</xdr:rowOff>
    </xdr:from>
    <xdr:to>
      <xdr:col>10</xdr:col>
      <xdr:colOff>9525</xdr:colOff>
      <xdr:row>32</xdr:row>
      <xdr:rowOff>28575</xdr:rowOff>
    </xdr:to>
    <xdr:graphicFrame>
      <xdr:nvGraphicFramePr>
        <xdr:cNvPr id="2" name="Chart 4"/>
        <xdr:cNvGraphicFramePr/>
      </xdr:nvGraphicFramePr>
      <xdr:xfrm>
        <a:off x="5629275" y="3810000"/>
        <a:ext cx="52292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50</xdr:row>
      <xdr:rowOff>47625</xdr:rowOff>
    </xdr:from>
    <xdr:to>
      <xdr:col>4</xdr:col>
      <xdr:colOff>600075</xdr:colOff>
      <xdr:row>71</xdr:row>
      <xdr:rowOff>76200</xdr:rowOff>
    </xdr:to>
    <xdr:graphicFrame>
      <xdr:nvGraphicFramePr>
        <xdr:cNvPr id="1" name="Chart 3"/>
        <xdr:cNvGraphicFramePr/>
      </xdr:nvGraphicFramePr>
      <xdr:xfrm>
        <a:off x="428625" y="11039475"/>
        <a:ext cx="60293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Hanway\AppData\Local\Microsoft\Windows\Temporary%20Internet%20Files\Content.Outlook\IV13SAHR\SDGE\SDGE%20Table%207%20-%20Table%20of%20Compli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Hanway\AppData\Local\Microsoft\Windows\Temporary%20Internet%20Files\Content.Outlook\IV13SAHR\GROSS%20(2013-01-10%20Steinberg%20Scenarios)%20Portfolio-ICM-Adder_SoCalGas_Compliance_Filing%20(2013_v1c3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Hanway\AppData\Local\Microsoft\Windows\Temporary%20Internet%20Files\Content.Outlook\IV13SAHR\Table%206.2%20-%20WITH%20EDI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7 - Table of Compliance"/>
    </sheetNames>
    <sheetDataSet>
      <sheetData sheetId="0">
        <row r="6">
          <cell r="J6" t="str">
            <v>Energy Savings Goals for the 2013-2014 Applications</v>
          </cell>
        </row>
        <row r="7">
          <cell r="J7" t="str">
            <v>Financing</v>
          </cell>
        </row>
        <row r="8">
          <cell r="J8" t="str">
            <v>Local Government, Government Partnerships and Third-Party Delivery</v>
          </cell>
        </row>
        <row r="9">
          <cell r="J9" t="str">
            <v>Reducing the Number and Complexity of Programs</v>
          </cell>
        </row>
        <row r="10">
          <cell r="J10" t="str">
            <v>Program Guidance for the Residential Sector</v>
          </cell>
        </row>
        <row r="11">
          <cell r="J11" t="str">
            <v>Program Guidance for the Commercial Sector</v>
          </cell>
        </row>
        <row r="12">
          <cell r="J12" t="str">
            <v>Lighting Programs</v>
          </cell>
        </row>
        <row r="13">
          <cell r="J13" t="str">
            <v>Codes and Standards</v>
          </cell>
        </row>
        <row r="14">
          <cell r="J14" t="str">
            <v>Emerging Technologies Program</v>
          </cell>
        </row>
        <row r="15">
          <cell r="J15" t="str">
            <v>Workforce Education and Training</v>
          </cell>
        </row>
        <row r="16">
          <cell r="J16" t="str">
            <v>Water-Energy Nexus Programs</v>
          </cell>
        </row>
        <row r="17">
          <cell r="J17" t="str">
            <v>Marketing, Education, and Outreach</v>
          </cell>
        </row>
        <row r="18">
          <cell r="J18" t="str">
            <v>Continuation of 2010-2012 Programs not Addressed Elsewhere in this Decision</v>
          </cell>
        </row>
        <row r="19">
          <cell r="J19" t="str">
            <v>Other Portfolio Direction</v>
          </cell>
        </row>
        <row r="20">
          <cell r="J20" t="str">
            <v>Evaluation</v>
          </cell>
        </row>
        <row r="21">
          <cell r="J21" t="str">
            <v>Shareholder Incentive Mechanism</v>
          </cell>
        </row>
        <row r="22">
          <cell r="J22" t="str">
            <v>Next Steps and the Process for 2013-2014 Utility Portfolio Applications and Review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Input"/>
      <sheetName val="Output"/>
      <sheetName val="Output by Measure"/>
      <sheetName val="Calcs"/>
      <sheetName val="GasCalcs"/>
      <sheetName val="1stStart"/>
      <sheetName val="1stEnd"/>
      <sheetName val="2ndStart"/>
      <sheetName val="2ndEnd"/>
      <sheetName val="Loads"/>
      <sheetName val="Export"/>
      <sheetName val="CostG"/>
      <sheetName val="CostE"/>
      <sheetName val="Rates"/>
      <sheetName val="PolicyManual"/>
      <sheetName val="Notes"/>
    </sheetNames>
    <sheetDataSet>
      <sheetData sheetId="1">
        <row r="7">
          <cell r="E7">
            <v>2013</v>
          </cell>
        </row>
      </sheetData>
      <sheetData sheetId="4">
        <row r="7">
          <cell r="C7">
            <v>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2a"/>
    </sheetNames>
    <sheetDataSet>
      <sheetData sheetId="0">
        <row r="16">
          <cell r="B16" t="str">
            <v>Gas PPP Surcharge Funds</v>
          </cell>
          <cell r="C16">
            <v>89402338.4628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4"/>
  <sheetViews>
    <sheetView tabSelected="1" zoomScalePageLayoutView="75" workbookViewId="0" topLeftCell="A1">
      <selection activeCell="A1" sqref="A1"/>
    </sheetView>
  </sheetViews>
  <sheetFormatPr defaultColWidth="8.8515625" defaultRowHeight="15"/>
  <cols>
    <col min="1" max="1" width="2.421875" style="4" customWidth="1"/>
    <col min="2" max="2" width="42.7109375" style="4" customWidth="1"/>
    <col min="3" max="3" width="15.7109375" style="4" customWidth="1"/>
    <col min="4" max="4" width="20.7109375" style="4" customWidth="1"/>
    <col min="5" max="5" width="13.7109375" style="4" customWidth="1"/>
    <col min="6" max="6" width="15.7109375" style="4" customWidth="1"/>
    <col min="7" max="7" width="20.7109375" style="4" customWidth="1"/>
    <col min="8" max="8" width="13.7109375" style="4" customWidth="1"/>
    <col min="9" max="9" width="12.7109375" style="4" customWidth="1"/>
    <col min="10" max="10" width="20.140625" style="4" customWidth="1"/>
    <col min="11" max="11" width="12.7109375" style="4" customWidth="1"/>
    <col min="12" max="12" width="14.28125" style="4" customWidth="1"/>
    <col min="13" max="13" width="19.421875" style="4" customWidth="1"/>
    <col min="14" max="14" width="15.7109375" style="4" bestFit="1" customWidth="1"/>
    <col min="15" max="16384" width="8.8515625" style="4" customWidth="1"/>
  </cols>
  <sheetData>
    <row r="2" spans="1:13" ht="19.5" thickBot="1">
      <c r="A2"/>
      <c r="B2" s="1" t="s">
        <v>548</v>
      </c>
      <c r="C2" s="2"/>
      <c r="D2" s="2"/>
      <c r="E2" s="2"/>
      <c r="F2" s="3"/>
      <c r="G2" s="3"/>
      <c r="H2" s="3"/>
      <c r="I2" s="3"/>
      <c r="J2" s="202"/>
      <c r="K2" s="3"/>
      <c r="L2" s="3"/>
      <c r="M2"/>
    </row>
    <row r="3" spans="1:13" s="5" customFormat="1" ht="15.75">
      <c r="A3"/>
      <c r="B3" s="797"/>
      <c r="C3" s="799">
        <v>2013</v>
      </c>
      <c r="D3" s="799"/>
      <c r="E3" s="800"/>
      <c r="F3" s="799">
        <v>2014</v>
      </c>
      <c r="G3" s="799"/>
      <c r="H3" s="801"/>
      <c r="M3"/>
    </row>
    <row r="4" spans="1:13" s="5" customFormat="1" ht="32.25" thickBot="1">
      <c r="A4"/>
      <c r="B4" s="798"/>
      <c r="C4" s="268" t="s">
        <v>0</v>
      </c>
      <c r="D4" s="268" t="s">
        <v>549</v>
      </c>
      <c r="E4" s="269" t="s">
        <v>1</v>
      </c>
      <c r="F4" s="268" t="s">
        <v>0</v>
      </c>
      <c r="G4" s="268" t="s">
        <v>549</v>
      </c>
      <c r="H4" s="270" t="s">
        <v>2</v>
      </c>
      <c r="M4"/>
    </row>
    <row r="5" spans="1:15" ht="15.75">
      <c r="A5"/>
      <c r="B5" s="6" t="s">
        <v>4</v>
      </c>
      <c r="C5" s="261">
        <v>0</v>
      </c>
      <c r="D5" s="261">
        <v>0</v>
      </c>
      <c r="E5" s="261">
        <v>0</v>
      </c>
      <c r="F5" s="261">
        <v>0</v>
      </c>
      <c r="G5" s="261">
        <v>0</v>
      </c>
      <c r="H5" s="262">
        <v>0</v>
      </c>
      <c r="K5" s="3"/>
      <c r="L5" s="3"/>
      <c r="M5" s="3"/>
      <c r="N5" s="3"/>
      <c r="O5" s="3"/>
    </row>
    <row r="6" spans="1:15" ht="15.75">
      <c r="A6"/>
      <c r="B6" s="263" t="s">
        <v>5</v>
      </c>
      <c r="C6" s="264">
        <v>0</v>
      </c>
      <c r="D6" s="264">
        <v>0</v>
      </c>
      <c r="E6" s="266">
        <v>0</v>
      </c>
      <c r="F6" s="264">
        <v>0</v>
      </c>
      <c r="G6" s="264">
        <v>0</v>
      </c>
      <c r="H6" s="267">
        <v>0</v>
      </c>
      <c r="K6" s="31"/>
      <c r="L6" s="31"/>
      <c r="M6" s="31"/>
      <c r="N6" s="31"/>
      <c r="O6" s="3"/>
    </row>
    <row r="7" spans="1:15" ht="16.5" thickBot="1">
      <c r="A7"/>
      <c r="B7" s="265" t="s">
        <v>551</v>
      </c>
      <c r="C7" s="349">
        <v>29.61874697368408</v>
      </c>
      <c r="D7" s="349">
        <v>24.12</v>
      </c>
      <c r="E7" s="350">
        <f>C7/D7</f>
        <v>1.2279745843152603</v>
      </c>
      <c r="F7" s="349">
        <v>29.929858698025186</v>
      </c>
      <c r="G7" s="349">
        <v>23.19</v>
      </c>
      <c r="H7" s="351">
        <f>F7/G7</f>
        <v>1.2906364250981106</v>
      </c>
      <c r="J7" s="213"/>
      <c r="K7" s="212"/>
      <c r="L7" s="169"/>
      <c r="M7" s="169"/>
      <c r="N7" s="170"/>
      <c r="O7" s="3"/>
    </row>
    <row r="8" spans="1:14" s="3" customFormat="1" ht="15.75">
      <c r="A8"/>
      <c r="B8" s="3" t="s">
        <v>550</v>
      </c>
      <c r="E8" s="8"/>
      <c r="F8" s="9"/>
      <c r="H8" s="8"/>
      <c r="J8" s="10"/>
      <c r="L8" s="169"/>
      <c r="M8" s="169"/>
      <c r="N8" s="170"/>
    </row>
    <row r="9" spans="1:15" ht="18.75">
      <c r="A9"/>
      <c r="B9" s="4" t="s">
        <v>552</v>
      </c>
      <c r="C9" s="12"/>
      <c r="D9" s="12"/>
      <c r="E9" s="13"/>
      <c r="F9" s="11"/>
      <c r="G9" s="271"/>
      <c r="H9" s="13"/>
      <c r="I9" s="12"/>
      <c r="J9" s="13"/>
      <c r="K9" s="3"/>
      <c r="L9" s="169"/>
      <c r="M9" s="169"/>
      <c r="N9" s="170"/>
      <c r="O9" s="3"/>
    </row>
    <row r="10" spans="1:13" ht="18.75">
      <c r="A10"/>
      <c r="B10" s="4" t="s">
        <v>553</v>
      </c>
      <c r="C10" s="15"/>
      <c r="D10" s="15"/>
      <c r="E10" s="15"/>
      <c r="F10" s="14"/>
      <c r="G10" s="15"/>
      <c r="H10" s="15"/>
      <c r="M10" s="507"/>
    </row>
    <row r="11" spans="1:16" ht="18.75">
      <c r="A11"/>
      <c r="C11" s="15"/>
      <c r="D11" s="15"/>
      <c r="E11" s="15"/>
      <c r="F11" s="16"/>
      <c r="G11" s="15"/>
      <c r="H11" s="15"/>
      <c r="L11" s="3"/>
      <c r="M11" s="3"/>
      <c r="N11" s="3"/>
      <c r="O11" s="3"/>
      <c r="P11" s="3"/>
    </row>
    <row r="12" spans="1:17" ht="15.75" customHeight="1">
      <c r="A12"/>
      <c r="B12" s="15"/>
      <c r="C12" s="15"/>
      <c r="D12" s="15"/>
      <c r="E12" s="15"/>
      <c r="F12" s="15"/>
      <c r="G12" s="23"/>
      <c r="H12" s="23"/>
      <c r="I12" s="23"/>
      <c r="J12" s="23"/>
      <c r="K12" s="23"/>
      <c r="L12" s="23"/>
      <c r="M12" s="23"/>
      <c r="N12" s="23"/>
      <c r="O12" s="3"/>
      <c r="P12" s="3"/>
      <c r="Q12" s="3"/>
    </row>
    <row r="13" spans="1:17" ht="15.75">
      <c r="A13"/>
      <c r="B13" s="15"/>
      <c r="C13" s="15"/>
      <c r="D13" s="15"/>
      <c r="E13" s="15"/>
      <c r="F13" s="15"/>
      <c r="G13" s="23"/>
      <c r="H13" s="23"/>
      <c r="I13" s="23"/>
      <c r="J13" s="23"/>
      <c r="K13" s="23"/>
      <c r="L13" s="23"/>
      <c r="M13" s="23"/>
      <c r="N13" s="23"/>
      <c r="O13" s="3"/>
      <c r="P13" s="3"/>
      <c r="Q13" s="3"/>
    </row>
    <row r="14" spans="1:17" ht="15.75">
      <c r="A14"/>
      <c r="B14" s="15"/>
      <c r="C14" s="15"/>
      <c r="D14" s="15"/>
      <c r="E14" s="15"/>
      <c r="F14" s="15"/>
      <c r="G14" s="23"/>
      <c r="H14" s="23"/>
      <c r="I14" s="23"/>
      <c r="J14" s="23"/>
      <c r="K14" s="23"/>
      <c r="L14" s="23"/>
      <c r="M14" s="23"/>
      <c r="N14" s="23"/>
      <c r="O14" s="3"/>
      <c r="P14" s="3"/>
      <c r="Q14" s="3"/>
    </row>
    <row r="15" spans="1:17" ht="15.75">
      <c r="A15"/>
      <c r="B15"/>
      <c r="C15"/>
      <c r="D15"/>
      <c r="E15"/>
      <c r="F15"/>
      <c r="G15" s="23"/>
      <c r="H15" s="23"/>
      <c r="I15" s="23"/>
      <c r="J15" s="23"/>
      <c r="K15" s="23"/>
      <c r="L15" s="23"/>
      <c r="M15" s="23"/>
      <c r="N15" s="23"/>
      <c r="O15" s="3"/>
      <c r="P15" s="3"/>
      <c r="Q15" s="3"/>
    </row>
    <row r="16" spans="1:17" ht="15.75">
      <c r="A16"/>
      <c r="B16"/>
      <c r="C16"/>
      <c r="D16"/>
      <c r="E16"/>
      <c r="F16"/>
      <c r="G16" s="23"/>
      <c r="H16" s="23"/>
      <c r="I16" s="23"/>
      <c r="J16" s="23"/>
      <c r="K16" s="23"/>
      <c r="L16" s="23"/>
      <c r="M16" s="23"/>
      <c r="N16" s="23"/>
      <c r="O16" s="3"/>
      <c r="P16" s="3"/>
      <c r="Q16" s="3"/>
    </row>
    <row r="17" spans="1:17" ht="15.75">
      <c r="A17"/>
      <c r="B17"/>
      <c r="C17"/>
      <c r="D17"/>
      <c r="E17"/>
      <c r="F17"/>
      <c r="G17" s="23"/>
      <c r="H17" s="23"/>
      <c r="I17" s="23"/>
      <c r="J17" s="23"/>
      <c r="K17" s="23"/>
      <c r="L17" s="23"/>
      <c r="M17" s="23"/>
      <c r="N17" s="23"/>
      <c r="O17" s="3"/>
      <c r="P17" s="3"/>
      <c r="Q17" s="3"/>
    </row>
    <row r="18" spans="1:17" ht="15.75">
      <c r="A18"/>
      <c r="B18"/>
      <c r="C18"/>
      <c r="D18"/>
      <c r="E18"/>
      <c r="F18"/>
      <c r="G18" s="23"/>
      <c r="H18" s="23"/>
      <c r="I18" s="23"/>
      <c r="J18" s="23"/>
      <c r="K18" s="23"/>
      <c r="L18" s="23"/>
      <c r="M18" s="23"/>
      <c r="N18" s="23"/>
      <c r="O18" s="3"/>
      <c r="P18" s="3"/>
      <c r="Q18" s="3"/>
    </row>
    <row r="19" spans="1:17" ht="15.75">
      <c r="A19"/>
      <c r="B19"/>
      <c r="C19"/>
      <c r="D19"/>
      <c r="E19"/>
      <c r="F19"/>
      <c r="G19" s="23"/>
      <c r="H19" s="23"/>
      <c r="I19" s="23"/>
      <c r="J19" s="23"/>
      <c r="K19" s="23"/>
      <c r="L19" s="23"/>
      <c r="M19" s="23"/>
      <c r="N19" s="23"/>
      <c r="O19" s="3"/>
      <c r="P19" s="3"/>
      <c r="Q19" s="3"/>
    </row>
    <row r="20" spans="1:17" ht="15.75">
      <c r="A20"/>
      <c r="B20"/>
      <c r="C20"/>
      <c r="D20"/>
      <c r="E20"/>
      <c r="F20"/>
      <c r="G20" s="23"/>
      <c r="H20" s="23"/>
      <c r="I20" s="23"/>
      <c r="J20" s="23"/>
      <c r="K20" s="23"/>
      <c r="L20" s="23"/>
      <c r="M20" s="23"/>
      <c r="N20" s="23"/>
      <c r="O20" s="3"/>
      <c r="P20" s="3"/>
      <c r="Q20" s="3"/>
    </row>
    <row r="21" spans="1:17" ht="15.75">
      <c r="A21"/>
      <c r="B21"/>
      <c r="C21"/>
      <c r="D21"/>
      <c r="E21"/>
      <c r="F21"/>
      <c r="G21" s="23"/>
      <c r="H21" s="23"/>
      <c r="I21" s="23"/>
      <c r="J21" s="23"/>
      <c r="K21" s="23"/>
      <c r="L21" s="23"/>
      <c r="M21" s="23"/>
      <c r="N21" s="23"/>
      <c r="O21" s="3"/>
      <c r="P21" s="3"/>
      <c r="Q21" s="3"/>
    </row>
    <row r="22" spans="1:17" ht="15.75">
      <c r="A22"/>
      <c r="B22"/>
      <c r="C22"/>
      <c r="D22"/>
      <c r="E22"/>
      <c r="F22"/>
      <c r="G22" s="23"/>
      <c r="H22" s="23"/>
      <c r="I22" s="23"/>
      <c r="J22" s="23"/>
      <c r="K22" s="23"/>
      <c r="L22" s="23"/>
      <c r="M22" s="23"/>
      <c r="N22" s="23"/>
      <c r="O22" s="3"/>
      <c r="P22" s="3"/>
      <c r="Q22" s="3"/>
    </row>
    <row r="23" spans="1:17" ht="15.75">
      <c r="A23"/>
      <c r="B23"/>
      <c r="C23"/>
      <c r="D23"/>
      <c r="E23"/>
      <c r="F23"/>
      <c r="G23" s="23"/>
      <c r="H23" s="23"/>
      <c r="I23" s="23"/>
      <c r="J23" s="23"/>
      <c r="K23" s="23"/>
      <c r="L23" s="23"/>
      <c r="M23" s="23"/>
      <c r="N23" s="23"/>
      <c r="O23" s="3"/>
      <c r="P23" s="3"/>
      <c r="Q23" s="3"/>
    </row>
    <row r="24" spans="1:16" ht="15.75">
      <c r="A24"/>
      <c r="B24"/>
      <c r="C24"/>
      <c r="D24"/>
      <c r="E24"/>
      <c r="F24"/>
      <c r="G24" s="23"/>
      <c r="H24" s="23"/>
      <c r="I24" s="23"/>
      <c r="J24" s="23"/>
      <c r="K24" s="23"/>
      <c r="L24" s="23"/>
      <c r="M24" s="23"/>
      <c r="N24" s="23"/>
      <c r="O24" s="3"/>
      <c r="P24" s="3"/>
    </row>
    <row r="25" spans="1:14" ht="15.75">
      <c r="A25"/>
      <c r="B25"/>
      <c r="C25"/>
      <c r="D25"/>
      <c r="E25"/>
      <c r="F25"/>
      <c r="G25" s="23"/>
      <c r="H25" s="23"/>
      <c r="I25" s="23"/>
      <c r="J25" s="23"/>
      <c r="K25" s="23"/>
      <c r="L25" s="23"/>
      <c r="M25" s="23"/>
      <c r="N25" s="23"/>
    </row>
    <row r="26" spans="1:14" ht="15.75">
      <c r="A26"/>
      <c r="B26"/>
      <c r="C26"/>
      <c r="D26"/>
      <c r="E26"/>
      <c r="F26"/>
      <c r="G26" s="23"/>
      <c r="H26" s="23"/>
      <c r="I26" s="23"/>
      <c r="J26" s="23"/>
      <c r="K26" s="23"/>
      <c r="L26" s="23"/>
      <c r="M26" s="23"/>
      <c r="N26" s="23"/>
    </row>
    <row r="27" spans="1:14" ht="15.75">
      <c r="A27"/>
      <c r="B27"/>
      <c r="C27"/>
      <c r="D27"/>
      <c r="E27"/>
      <c r="F27"/>
      <c r="G27" s="23"/>
      <c r="H27" s="23"/>
      <c r="I27" s="23"/>
      <c r="J27" s="23"/>
      <c r="K27" s="23"/>
      <c r="L27" s="23"/>
      <c r="M27" s="23"/>
      <c r="N27" s="23"/>
    </row>
    <row r="28" spans="1:14" ht="15.75">
      <c r="A28"/>
      <c r="B28"/>
      <c r="C28"/>
      <c r="D28"/>
      <c r="E28"/>
      <c r="F28"/>
      <c r="G28" s="23"/>
      <c r="H28" s="23"/>
      <c r="I28" s="23"/>
      <c r="J28" s="23"/>
      <c r="K28" s="23"/>
      <c r="L28" s="23"/>
      <c r="M28" s="23"/>
      <c r="N28" s="23"/>
    </row>
    <row r="29" spans="1:14" ht="15.75">
      <c r="A29"/>
      <c r="B29"/>
      <c r="C29"/>
      <c r="D29"/>
      <c r="E29"/>
      <c r="F29"/>
      <c r="G29" s="23"/>
      <c r="H29" s="23"/>
      <c r="I29" s="23"/>
      <c r="J29" s="23"/>
      <c r="K29" s="23"/>
      <c r="L29" s="23"/>
      <c r="M29" s="23"/>
      <c r="N29" s="23"/>
    </row>
    <row r="30" spans="1:14" ht="15.75">
      <c r="A30"/>
      <c r="B30"/>
      <c r="C30"/>
      <c r="D30"/>
      <c r="E30"/>
      <c r="F30"/>
      <c r="G30" s="23"/>
      <c r="H30" s="23"/>
      <c r="I30" s="23"/>
      <c r="J30" s="23"/>
      <c r="K30" s="23"/>
      <c r="L30" s="23"/>
      <c r="M30" s="23"/>
      <c r="N30" s="23"/>
    </row>
    <row r="31" spans="1:14" ht="15.75">
      <c r="A31"/>
      <c r="B31"/>
      <c r="C31"/>
      <c r="D31"/>
      <c r="E31"/>
      <c r="F31"/>
      <c r="G31" s="23"/>
      <c r="H31" s="23"/>
      <c r="I31" s="23"/>
      <c r="J31" s="23"/>
      <c r="K31" s="23"/>
      <c r="L31" s="23"/>
      <c r="M31" s="23"/>
      <c r="N31" s="23"/>
    </row>
    <row r="32" spans="7:14" ht="15.75">
      <c r="G32" s="23"/>
      <c r="H32" s="23"/>
      <c r="I32" s="23"/>
      <c r="J32" s="23"/>
      <c r="K32" s="23"/>
      <c r="L32" s="23"/>
      <c r="M32" s="23"/>
      <c r="N32" s="23"/>
    </row>
    <row r="43" spans="2:3" ht="15.75">
      <c r="B43" s="785">
        <v>2013</v>
      </c>
      <c r="C43" s="786">
        <f>+C7</f>
        <v>29.61874697368408</v>
      </c>
    </row>
    <row r="44" spans="2:3" ht="15.75">
      <c r="B44" s="785">
        <v>2014</v>
      </c>
      <c r="C44" s="786">
        <f>+F7</f>
        <v>29.929858698025186</v>
      </c>
    </row>
  </sheetData>
  <sheetProtection/>
  <mergeCells count="3">
    <mergeCell ref="B3:B4"/>
    <mergeCell ref="C3:E3"/>
    <mergeCell ref="F3:H3"/>
  </mergeCells>
  <printOptions horizontalCentered="1"/>
  <pageMargins left="0.5" right="0.5" top="0.5" bottom="0.5" header="0.3" footer="0.3"/>
  <pageSetup fitToHeight="1" fitToWidth="1" horizontalDpi="1200" verticalDpi="12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30.7109375" style="0" customWidth="1"/>
    <col min="3" max="5" width="15.7109375" style="0" customWidth="1"/>
  </cols>
  <sheetData>
    <row r="1" spans="1:7" ht="15.75">
      <c r="A1" s="4"/>
      <c r="B1" s="4"/>
      <c r="C1" s="4"/>
      <c r="D1" s="4"/>
      <c r="E1" s="4"/>
      <c r="F1" s="4"/>
      <c r="G1" s="4"/>
    </row>
    <row r="2" spans="1:7" ht="16.5" thickBot="1">
      <c r="A2" s="2"/>
      <c r="B2" s="51" t="s">
        <v>653</v>
      </c>
      <c r="C2" s="15"/>
      <c r="D2" s="2"/>
      <c r="E2" s="47"/>
      <c r="F2" s="2"/>
      <c r="G2" s="2"/>
    </row>
    <row r="3" spans="1:7" ht="16.5" thickBot="1">
      <c r="A3" s="3"/>
      <c r="B3" s="104" t="s">
        <v>657</v>
      </c>
      <c r="C3" s="105">
        <v>2013</v>
      </c>
      <c r="D3" s="105">
        <v>2014</v>
      </c>
      <c r="E3" s="106" t="s">
        <v>0</v>
      </c>
      <c r="F3" s="3"/>
      <c r="G3" s="3"/>
    </row>
    <row r="4" spans="1:7" s="203" customFormat="1" ht="15.75">
      <c r="A4" s="3"/>
      <c r="B4" s="107" t="s">
        <v>85</v>
      </c>
      <c r="C4" s="108">
        <v>3814.9139522890873</v>
      </c>
      <c r="D4" s="108">
        <v>3814.9139522890873</v>
      </c>
      <c r="E4" s="109">
        <f>SUM(C4:D4)</f>
        <v>7629.827904578175</v>
      </c>
      <c r="F4" s="47"/>
      <c r="G4" s="110"/>
    </row>
    <row r="5" spans="1:7" s="203" customFormat="1" ht="15.75">
      <c r="A5" s="3"/>
      <c r="B5" s="487" t="s">
        <v>86</v>
      </c>
      <c r="C5" s="488">
        <v>1030.3891578509586</v>
      </c>
      <c r="D5" s="488">
        <v>1030.3891578509586</v>
      </c>
      <c r="E5" s="489">
        <f>SUM(C5:D5)</f>
        <v>2060.778315701917</v>
      </c>
      <c r="F5" s="47"/>
      <c r="G5" s="110"/>
    </row>
    <row r="6" spans="1:7" s="203" customFormat="1" ht="16.5" thickBot="1">
      <c r="A6" s="3"/>
      <c r="B6" s="490" t="s">
        <v>87</v>
      </c>
      <c r="C6" s="491">
        <v>490.1680603889825</v>
      </c>
      <c r="D6" s="491">
        <v>490.1680603889825</v>
      </c>
      <c r="E6" s="492">
        <f>SUM(C6:D6)</f>
        <v>980.336120777965</v>
      </c>
      <c r="F6" s="47"/>
      <c r="G6" s="110"/>
    </row>
    <row r="7" spans="1:7" s="203" customFormat="1" ht="15.75">
      <c r="A7" s="3"/>
      <c r="B7" s="30" t="s">
        <v>652</v>
      </c>
      <c r="C7" s="3"/>
      <c r="D7" s="3"/>
      <c r="E7" s="3"/>
      <c r="F7" s="3"/>
      <c r="G7" s="3"/>
    </row>
    <row r="8" spans="1:7" s="203" customFormat="1" ht="15.75">
      <c r="A8" s="3"/>
      <c r="B8" s="30" t="s">
        <v>656</v>
      </c>
      <c r="C8" s="3"/>
      <c r="D8" s="3"/>
      <c r="E8" s="3"/>
      <c r="F8" s="3"/>
      <c r="G8" s="3"/>
    </row>
    <row r="9" spans="1:7" s="203" customFormat="1" ht="18.75">
      <c r="A9" s="3"/>
      <c r="B9" s="11"/>
      <c r="C9" s="3"/>
      <c r="D9" s="3"/>
      <c r="E9" s="3"/>
      <c r="F9" s="3"/>
      <c r="G9" s="3"/>
    </row>
    <row r="10" spans="1:7" s="203" customFormat="1" ht="16.5" thickBot="1">
      <c r="A10" s="2"/>
      <c r="B10" s="51" t="s">
        <v>655</v>
      </c>
      <c r="C10" s="15"/>
      <c r="D10" s="2"/>
      <c r="E10" s="47"/>
      <c r="F10" s="2"/>
      <c r="G10" s="2"/>
    </row>
    <row r="11" spans="1:7" s="203" customFormat="1" ht="16.5" thickBot="1">
      <c r="A11" s="4"/>
      <c r="B11" s="104" t="s">
        <v>657</v>
      </c>
      <c r="C11" s="243">
        <v>2013</v>
      </c>
      <c r="D11" s="243">
        <v>2014</v>
      </c>
      <c r="E11" s="244" t="s">
        <v>0</v>
      </c>
      <c r="F11" s="4"/>
      <c r="G11" s="4"/>
    </row>
    <row r="12" spans="1:7" s="203" customFormat="1" ht="15.75">
      <c r="A12" s="4"/>
      <c r="B12" s="107" t="s">
        <v>85</v>
      </c>
      <c r="C12" s="108">
        <v>177166.2255840928</v>
      </c>
      <c r="D12" s="108">
        <v>180930.67718330352</v>
      </c>
      <c r="E12" s="109">
        <f>SUM(C12:D12)</f>
        <v>358096.9027673963</v>
      </c>
      <c r="F12" s="4"/>
      <c r="G12" s="4"/>
    </row>
    <row r="13" spans="1:7" s="203" customFormat="1" ht="15.75">
      <c r="A13" s="4"/>
      <c r="B13" s="487" t="s">
        <v>86</v>
      </c>
      <c r="C13" s="488">
        <v>313144.2803491599</v>
      </c>
      <c r="D13" s="488">
        <v>315971.7349146023</v>
      </c>
      <c r="E13" s="489">
        <f>SUM(C13:D13)</f>
        <v>629116.0152637622</v>
      </c>
      <c r="F13" s="4"/>
      <c r="G13" s="4"/>
    </row>
    <row r="14" spans="1:7" s="203" customFormat="1" ht="16.5" thickBot="1">
      <c r="A14" s="4"/>
      <c r="B14" s="490" t="s">
        <v>87</v>
      </c>
      <c r="C14" s="491">
        <v>0</v>
      </c>
      <c r="D14" s="491">
        <v>0</v>
      </c>
      <c r="E14" s="492">
        <f>SUM(C14:D14)</f>
        <v>0</v>
      </c>
      <c r="F14" s="4"/>
      <c r="G14" s="4"/>
    </row>
    <row r="15" spans="1:7" s="203" customFormat="1" ht="15.75">
      <c r="A15" s="4"/>
      <c r="B15" s="30" t="s">
        <v>652</v>
      </c>
      <c r="C15" s="3"/>
      <c r="D15" s="3"/>
      <c r="E15" s="3"/>
      <c r="F15" s="4"/>
      <c r="G15" s="4"/>
    </row>
    <row r="16" spans="1:7" s="203" customFormat="1" ht="15.75">
      <c r="A16" s="4"/>
      <c r="B16" s="30" t="s">
        <v>656</v>
      </c>
      <c r="C16" s="3"/>
      <c r="D16" s="3"/>
      <c r="E16" s="3"/>
      <c r="F16" s="4"/>
      <c r="G16" s="4"/>
    </row>
    <row r="17" spans="1:7" s="203" customFormat="1" ht="15.75">
      <c r="A17" s="4"/>
      <c r="B17" s="4"/>
      <c r="C17" s="4"/>
      <c r="D17" s="4"/>
      <c r="E17" s="4"/>
      <c r="F17" s="4"/>
      <c r="G17" s="4"/>
    </row>
    <row r="18" spans="1:7" s="203" customFormat="1" ht="16.5" thickBot="1">
      <c r="A18" s="15"/>
      <c r="B18" s="51" t="s">
        <v>654</v>
      </c>
      <c r="C18" s="15"/>
      <c r="D18" s="2"/>
      <c r="E18" s="47"/>
      <c r="F18" s="15"/>
      <c r="G18" s="15"/>
    </row>
    <row r="19" spans="1:7" s="203" customFormat="1" ht="16.5" thickBot="1">
      <c r="A19" s="4"/>
      <c r="B19" s="104" t="s">
        <v>658</v>
      </c>
      <c r="C19" s="243" t="s">
        <v>88</v>
      </c>
      <c r="D19" s="245" t="s">
        <v>60</v>
      </c>
      <c r="E19" s="204"/>
      <c r="F19" s="4"/>
      <c r="G19" s="4"/>
    </row>
    <row r="20" spans="1:7" s="203" customFormat="1" ht="15.75">
      <c r="A20" s="4"/>
      <c r="B20" s="107" t="s">
        <v>85</v>
      </c>
      <c r="C20" s="108">
        <v>93257.8719793254</v>
      </c>
      <c r="D20" s="489">
        <v>5428086.977139046</v>
      </c>
      <c r="E20" s="111"/>
      <c r="F20" s="4"/>
      <c r="G20" s="4"/>
    </row>
    <row r="21" spans="1:7" s="203" customFormat="1" ht="15.75">
      <c r="A21" s="4"/>
      <c r="B21" s="487" t="s">
        <v>86</v>
      </c>
      <c r="C21" s="488">
        <v>25302.83036685638</v>
      </c>
      <c r="D21" s="489">
        <v>9800986.912075039</v>
      </c>
      <c r="E21" s="111"/>
      <c r="F21" s="4"/>
      <c r="G21" s="4"/>
    </row>
    <row r="22" spans="1:7" s="203" customFormat="1" ht="16.5" thickBot="1">
      <c r="A22" s="4"/>
      <c r="B22" s="490" t="s">
        <v>87</v>
      </c>
      <c r="C22" s="491">
        <v>11968.047284462205</v>
      </c>
      <c r="D22" s="492">
        <v>0</v>
      </c>
      <c r="E22" s="111"/>
      <c r="F22" s="4"/>
      <c r="G22" s="4"/>
    </row>
    <row r="23" spans="1:7" s="203" customFormat="1" ht="15.75">
      <c r="A23" s="4"/>
      <c r="B23" s="30" t="s">
        <v>652</v>
      </c>
      <c r="C23" s="3"/>
      <c r="D23" s="3"/>
      <c r="E23" s="3"/>
      <c r="F23" s="4"/>
      <c r="G23" s="4"/>
    </row>
    <row r="24" spans="1:7" s="203" customFormat="1" ht="15.75">
      <c r="A24" s="4"/>
      <c r="B24" s="30" t="s">
        <v>656</v>
      </c>
      <c r="C24" s="4"/>
      <c r="D24" s="4"/>
      <c r="E24" s="4"/>
      <c r="F24" s="4"/>
      <c r="G24" s="4"/>
    </row>
    <row r="25" spans="1:7" s="203" customFormat="1" ht="15.75">
      <c r="A25" s="4"/>
      <c r="B25" s="4"/>
      <c r="C25" s="4"/>
      <c r="D25" s="4"/>
      <c r="E25" s="4"/>
      <c r="F25" s="4"/>
      <c r="G25" s="4"/>
    </row>
  </sheetData>
  <sheetProtection/>
  <printOptions/>
  <pageMargins left="0.75" right="0.75" top="0.5" bottom="0.5" header="0.3" footer="0.3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.28125" style="112" customWidth="1"/>
    <col min="2" max="2" width="77.8515625" style="112" customWidth="1"/>
    <col min="3" max="9" width="16.140625" style="112" customWidth="1"/>
    <col min="10" max="16384" width="8.8515625" style="112" customWidth="1"/>
  </cols>
  <sheetData>
    <row r="2" spans="2:6" ht="16.5" thickBot="1">
      <c r="B2" s="260" t="s">
        <v>679</v>
      </c>
      <c r="C2" s="511"/>
      <c r="D2" s="113"/>
      <c r="E2" s="113"/>
      <c r="F2" s="114"/>
    </row>
    <row r="3" spans="2:9" ht="15.75">
      <c r="B3" s="815" t="s">
        <v>89</v>
      </c>
      <c r="C3" s="817" t="s">
        <v>678</v>
      </c>
      <c r="D3" s="819" t="s">
        <v>90</v>
      </c>
      <c r="E3" s="819"/>
      <c r="F3" s="819"/>
      <c r="G3" s="819" t="s">
        <v>91</v>
      </c>
      <c r="H3" s="819"/>
      <c r="I3" s="820"/>
    </row>
    <row r="4" spans="2:9" s="115" customFormat="1" ht="62.25" customHeight="1">
      <c r="B4" s="816"/>
      <c r="C4" s="818"/>
      <c r="D4" s="510" t="s">
        <v>92</v>
      </c>
      <c r="E4" s="510" t="s">
        <v>93</v>
      </c>
      <c r="F4" s="510" t="s">
        <v>94</v>
      </c>
      <c r="G4" s="116" t="s">
        <v>85</v>
      </c>
      <c r="H4" s="116" t="s">
        <v>95</v>
      </c>
      <c r="I4" s="117" t="s">
        <v>87</v>
      </c>
    </row>
    <row r="5" spans="2:9" ht="15.75">
      <c r="B5" s="118" t="s">
        <v>96</v>
      </c>
      <c r="C5" s="515">
        <f>SUM(C6:C8)</f>
        <v>26590729.116168234</v>
      </c>
      <c r="D5" s="513">
        <f aca="true" t="shared" si="0" ref="D5:I5">SUM(D6:D8)</f>
        <v>0</v>
      </c>
      <c r="E5" s="513">
        <f t="shared" si="0"/>
        <v>0</v>
      </c>
      <c r="F5" s="513">
        <f>SUM(F6:F8)</f>
        <v>35144657.663567595</v>
      </c>
      <c r="G5" s="513">
        <f>SUM(G6:G8)</f>
        <v>3160496.2159433374</v>
      </c>
      <c r="H5" s="513">
        <f t="shared" si="0"/>
        <v>5624707.819637339</v>
      </c>
      <c r="I5" s="514">
        <f t="shared" si="0"/>
        <v>6952.423033981812</v>
      </c>
    </row>
    <row r="6" spans="2:9" ht="15.75">
      <c r="B6" s="122" t="s">
        <v>97</v>
      </c>
      <c r="C6" s="123">
        <v>12497642.68459907</v>
      </c>
      <c r="D6" s="124">
        <v>0</v>
      </c>
      <c r="E6" s="124">
        <v>0</v>
      </c>
      <c r="F6" s="124">
        <v>16517989.10187677</v>
      </c>
      <c r="G6" s="124">
        <v>1485433.2214933685</v>
      </c>
      <c r="H6" s="124">
        <v>2643612.675229549</v>
      </c>
      <c r="I6" s="125">
        <v>3267.6388259714518</v>
      </c>
    </row>
    <row r="7" spans="2:9" ht="15.75">
      <c r="B7" s="122" t="s">
        <v>98</v>
      </c>
      <c r="C7" s="123">
        <v>7445404.152527106</v>
      </c>
      <c r="D7" s="124">
        <v>0</v>
      </c>
      <c r="E7" s="124">
        <v>0</v>
      </c>
      <c r="F7" s="124">
        <v>9840504.145798927</v>
      </c>
      <c r="G7" s="124">
        <v>884938.9404641346</v>
      </c>
      <c r="H7" s="124">
        <v>1574918.1894984548</v>
      </c>
      <c r="I7" s="125">
        <v>1946.6784495149077</v>
      </c>
    </row>
    <row r="8" spans="2:9" ht="15.75">
      <c r="B8" s="122" t="s">
        <v>99</v>
      </c>
      <c r="C8" s="123">
        <v>6647682.279042059</v>
      </c>
      <c r="D8" s="124">
        <v>0</v>
      </c>
      <c r="E8" s="124">
        <v>0</v>
      </c>
      <c r="F8" s="124">
        <v>8786164.415891899</v>
      </c>
      <c r="G8" s="124">
        <v>790124.0539858344</v>
      </c>
      <c r="H8" s="124">
        <v>1406176.9549093347</v>
      </c>
      <c r="I8" s="125">
        <v>1738.105758495453</v>
      </c>
    </row>
    <row r="9" spans="2:9" ht="15.75">
      <c r="B9" s="122"/>
      <c r="C9" s="123"/>
      <c r="D9" s="124"/>
      <c r="E9" s="124"/>
      <c r="F9" s="124"/>
      <c r="G9" s="124"/>
      <c r="H9" s="124"/>
      <c r="I9" s="125"/>
    </row>
    <row r="10" spans="2:9" ht="15.75">
      <c r="B10" s="118" t="s">
        <v>100</v>
      </c>
      <c r="C10" s="119">
        <f aca="true" t="shared" si="1" ref="C10:I10">SUM(C11:C13)</f>
        <v>0</v>
      </c>
      <c r="D10" s="120">
        <f t="shared" si="1"/>
        <v>0</v>
      </c>
      <c r="E10" s="120">
        <f t="shared" si="1"/>
        <v>0</v>
      </c>
      <c r="F10" s="120">
        <f t="shared" si="1"/>
        <v>0</v>
      </c>
      <c r="G10" s="120">
        <f t="shared" si="1"/>
        <v>0</v>
      </c>
      <c r="H10" s="120">
        <f t="shared" si="1"/>
        <v>0</v>
      </c>
      <c r="I10" s="121">
        <f t="shared" si="1"/>
        <v>0</v>
      </c>
    </row>
    <row r="11" spans="2:9" ht="15.75">
      <c r="B11" s="122" t="s">
        <v>97</v>
      </c>
      <c r="C11" s="123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ht="15.75">
      <c r="B12" s="122" t="s">
        <v>98</v>
      </c>
      <c r="C12" s="123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2:9" ht="15.75">
      <c r="B13" s="122" t="s">
        <v>99</v>
      </c>
      <c r="C13" s="123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2:9" ht="15.75">
      <c r="B14" s="122"/>
      <c r="C14" s="123"/>
      <c r="D14" s="124"/>
      <c r="E14" s="124"/>
      <c r="F14" s="124"/>
      <c r="G14" s="124"/>
      <c r="H14" s="124"/>
      <c r="I14" s="125"/>
    </row>
    <row r="15" spans="2:9" ht="15.75">
      <c r="B15" s="118" t="s">
        <v>101</v>
      </c>
      <c r="C15" s="512">
        <f>SUM(C16:C18)</f>
        <v>7068421.663791555</v>
      </c>
      <c r="D15" s="513">
        <f>SUM(D16:D18)</f>
        <v>0</v>
      </c>
      <c r="E15" s="513">
        <f>SUM(E16:E18)</f>
        <v>0</v>
      </c>
      <c r="F15" s="513">
        <f>SUM(F16:F18)</f>
        <v>9342250.771328092</v>
      </c>
      <c r="G15" s="513">
        <f>SUM(G16:G18)</f>
        <v>840131.905503925</v>
      </c>
      <c r="H15" s="513">
        <f>SUM(H16:H18)</f>
        <v>1495175.4963592922</v>
      </c>
      <c r="I15" s="514">
        <f>SUM(I16:I18)</f>
        <v>1848.1124520711146</v>
      </c>
    </row>
    <row r="16" spans="2:9" ht="15.75">
      <c r="B16" s="122" t="s">
        <v>97</v>
      </c>
      <c r="C16" s="123">
        <v>3322158.1819820306</v>
      </c>
      <c r="D16" s="124"/>
      <c r="E16" s="124"/>
      <c r="F16" s="124">
        <v>4390857.862524203</v>
      </c>
      <c r="G16" s="124">
        <v>394861.99558684474</v>
      </c>
      <c r="H16" s="124">
        <v>702732.4832888673</v>
      </c>
      <c r="I16" s="125">
        <v>868.6128524734239</v>
      </c>
    </row>
    <row r="17" spans="2:9" ht="15.75">
      <c r="B17" s="122" t="s">
        <v>98</v>
      </c>
      <c r="C17" s="123">
        <v>1979158.0658616356</v>
      </c>
      <c r="D17" s="124"/>
      <c r="E17" s="124"/>
      <c r="F17" s="124">
        <v>2615830.2159718657</v>
      </c>
      <c r="G17" s="124">
        <v>235236.93354109905</v>
      </c>
      <c r="H17" s="124">
        <v>418649.13898060186</v>
      </c>
      <c r="I17" s="125">
        <v>517.4714865799122</v>
      </c>
    </row>
    <row r="18" spans="2:9" ht="15.75">
      <c r="B18" s="122" t="s">
        <v>99</v>
      </c>
      <c r="C18" s="123">
        <v>1767105.4159478887</v>
      </c>
      <c r="D18" s="124"/>
      <c r="E18" s="124"/>
      <c r="F18" s="124">
        <v>2335562.692832023</v>
      </c>
      <c r="G18" s="124">
        <v>210032.97637598126</v>
      </c>
      <c r="H18" s="124">
        <v>373793.87408982305</v>
      </c>
      <c r="I18" s="125">
        <v>462.0281130177787</v>
      </c>
    </row>
    <row r="19" spans="2:9" ht="16.5" thickBot="1">
      <c r="B19" s="128"/>
      <c r="C19" s="129"/>
      <c r="D19" s="130"/>
      <c r="E19" s="130"/>
      <c r="F19" s="130"/>
      <c r="G19" s="130"/>
      <c r="H19" s="130"/>
      <c r="I19" s="131"/>
    </row>
    <row r="20" spans="2:9" ht="17.25" thickBot="1" thickTop="1">
      <c r="B20" s="132" t="s">
        <v>17</v>
      </c>
      <c r="C20" s="133">
        <f aca="true" t="shared" si="2" ref="C20:I23">SUM(C5,C10,C15)</f>
        <v>33659150.77995979</v>
      </c>
      <c r="D20" s="134">
        <f t="shared" si="2"/>
        <v>0</v>
      </c>
      <c r="E20" s="134">
        <f t="shared" si="2"/>
        <v>0</v>
      </c>
      <c r="F20" s="134">
        <f t="shared" si="2"/>
        <v>44486908.43489569</v>
      </c>
      <c r="G20" s="134">
        <f t="shared" si="2"/>
        <v>4000628.1214472624</v>
      </c>
      <c r="H20" s="134">
        <f t="shared" si="2"/>
        <v>7119883.315996631</v>
      </c>
      <c r="I20" s="135">
        <f t="shared" si="2"/>
        <v>8800.535486052926</v>
      </c>
    </row>
    <row r="21" spans="2:9" ht="15.75">
      <c r="B21" s="136" t="s">
        <v>102</v>
      </c>
      <c r="C21" s="127">
        <f t="shared" si="2"/>
        <v>15819800.866581101</v>
      </c>
      <c r="D21" s="124">
        <f t="shared" si="2"/>
        <v>0</v>
      </c>
      <c r="E21" s="124">
        <f t="shared" si="2"/>
        <v>0</v>
      </c>
      <c r="F21" s="124">
        <f t="shared" si="2"/>
        <v>20908846.964400973</v>
      </c>
      <c r="G21" s="124">
        <f t="shared" si="2"/>
        <v>1880295.2170802131</v>
      </c>
      <c r="H21" s="124">
        <f t="shared" si="2"/>
        <v>3346345.1585184163</v>
      </c>
      <c r="I21" s="125">
        <f t="shared" si="2"/>
        <v>4136.251678444875</v>
      </c>
    </row>
    <row r="22" spans="2:9" ht="15.75">
      <c r="B22" s="140" t="s">
        <v>103</v>
      </c>
      <c r="C22" s="127">
        <f t="shared" si="2"/>
        <v>9424562.218388742</v>
      </c>
      <c r="D22" s="124">
        <f t="shared" si="2"/>
        <v>0</v>
      </c>
      <c r="E22" s="124">
        <f t="shared" si="2"/>
        <v>0</v>
      </c>
      <c r="F22" s="124">
        <f t="shared" si="2"/>
        <v>12456334.361770794</v>
      </c>
      <c r="G22" s="124">
        <f t="shared" si="2"/>
        <v>1120175.8740052336</v>
      </c>
      <c r="H22" s="124">
        <f t="shared" si="2"/>
        <v>1993567.3284790567</v>
      </c>
      <c r="I22" s="125">
        <f t="shared" si="2"/>
        <v>2464.14993609482</v>
      </c>
    </row>
    <row r="23" spans="2:9" ht="16.5" thickBot="1">
      <c r="B23" s="141" t="s">
        <v>104</v>
      </c>
      <c r="C23" s="508">
        <f t="shared" si="2"/>
        <v>8414787.694989948</v>
      </c>
      <c r="D23" s="509">
        <f t="shared" si="2"/>
        <v>0</v>
      </c>
      <c r="E23" s="509">
        <f t="shared" si="2"/>
        <v>0</v>
      </c>
      <c r="F23" s="509">
        <f t="shared" si="2"/>
        <v>11121727.108723922</v>
      </c>
      <c r="G23" s="509">
        <f t="shared" si="2"/>
        <v>1000157.0303618156</v>
      </c>
      <c r="H23" s="509">
        <f t="shared" si="2"/>
        <v>1779970.8289991578</v>
      </c>
      <c r="I23" s="272">
        <f t="shared" si="2"/>
        <v>2200.133871513232</v>
      </c>
    </row>
    <row r="24" ht="15.75">
      <c r="B24" s="112" t="s">
        <v>681</v>
      </c>
    </row>
    <row r="25" ht="15.75">
      <c r="B25" s="112" t="s">
        <v>682</v>
      </c>
    </row>
    <row r="27" spans="2:9" ht="16.5" thickBot="1">
      <c r="B27" s="821" t="s">
        <v>680</v>
      </c>
      <c r="C27" s="821"/>
      <c r="D27" s="113"/>
      <c r="E27" s="114"/>
      <c r="F27" s="114"/>
      <c r="G27" s="114"/>
      <c r="H27" s="114"/>
      <c r="I27" s="114"/>
    </row>
    <row r="28" spans="2:9" ht="15.75">
      <c r="B28" s="815" t="s">
        <v>89</v>
      </c>
      <c r="C28" s="817" t="s">
        <v>678</v>
      </c>
      <c r="D28" s="819" t="s">
        <v>90</v>
      </c>
      <c r="E28" s="819"/>
      <c r="F28" s="819"/>
      <c r="G28" s="819" t="s">
        <v>91</v>
      </c>
      <c r="H28" s="819"/>
      <c r="I28" s="820"/>
    </row>
    <row r="29" spans="2:9" ht="53.25" customHeight="1">
      <c r="B29" s="816"/>
      <c r="C29" s="818"/>
      <c r="D29" s="510" t="s">
        <v>92</v>
      </c>
      <c r="E29" s="510" t="s">
        <v>93</v>
      </c>
      <c r="F29" s="510" t="s">
        <v>94</v>
      </c>
      <c r="G29" s="116" t="s">
        <v>85</v>
      </c>
      <c r="H29" s="116" t="s">
        <v>95</v>
      </c>
      <c r="I29" s="117" t="s">
        <v>87</v>
      </c>
    </row>
    <row r="30" spans="2:9" ht="15.75">
      <c r="B30" s="118" t="s">
        <v>96</v>
      </c>
      <c r="C30" s="119">
        <f>SUM(C31:C33)</f>
        <v>0</v>
      </c>
      <c r="D30" s="120">
        <f aca="true" t="shared" si="3" ref="D30:I30">SUM(D31:D33)</f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  <c r="H30" s="120">
        <f t="shared" si="3"/>
        <v>0</v>
      </c>
      <c r="I30" s="121">
        <f t="shared" si="3"/>
        <v>0</v>
      </c>
    </row>
    <row r="31" spans="2:9" s="145" customFormat="1" ht="15.75">
      <c r="B31" s="122" t="s">
        <v>97</v>
      </c>
      <c r="C31" s="123"/>
      <c r="D31" s="124"/>
      <c r="E31" s="124"/>
      <c r="F31" s="124"/>
      <c r="G31" s="124"/>
      <c r="H31" s="124"/>
      <c r="I31" s="125"/>
    </row>
    <row r="32" spans="2:9" s="145" customFormat="1" ht="15.75">
      <c r="B32" s="122" t="s">
        <v>98</v>
      </c>
      <c r="C32" s="123"/>
      <c r="D32" s="124"/>
      <c r="E32" s="124"/>
      <c r="F32" s="124"/>
      <c r="G32" s="124"/>
      <c r="H32" s="124"/>
      <c r="I32" s="125"/>
    </row>
    <row r="33" spans="2:9" s="145" customFormat="1" ht="15.75">
      <c r="B33" s="122" t="s">
        <v>99</v>
      </c>
      <c r="C33" s="123"/>
      <c r="D33" s="124"/>
      <c r="E33" s="124"/>
      <c r="F33" s="124"/>
      <c r="G33" s="124"/>
      <c r="H33" s="124"/>
      <c r="I33" s="125"/>
    </row>
    <row r="34" spans="2:9" s="145" customFormat="1" ht="15.75">
      <c r="B34" s="122"/>
      <c r="C34" s="123"/>
      <c r="D34" s="124"/>
      <c r="E34" s="124"/>
      <c r="F34" s="124"/>
      <c r="G34" s="124"/>
      <c r="H34" s="124"/>
      <c r="I34" s="125"/>
    </row>
    <row r="35" spans="2:9" s="145" customFormat="1" ht="15.75">
      <c r="B35" s="118" t="s">
        <v>100</v>
      </c>
      <c r="C35" s="119">
        <f aca="true" t="shared" si="4" ref="C35:I35">SUM(C36:C38)</f>
        <v>0</v>
      </c>
      <c r="D35" s="120">
        <f t="shared" si="4"/>
        <v>0</v>
      </c>
      <c r="E35" s="120">
        <f t="shared" si="4"/>
        <v>0</v>
      </c>
      <c r="F35" s="120">
        <f t="shared" si="4"/>
        <v>0</v>
      </c>
      <c r="G35" s="120">
        <f t="shared" si="4"/>
        <v>0</v>
      </c>
      <c r="H35" s="120">
        <f t="shared" si="4"/>
        <v>0</v>
      </c>
      <c r="I35" s="121">
        <f t="shared" si="4"/>
        <v>0</v>
      </c>
    </row>
    <row r="36" spans="2:9" s="145" customFormat="1" ht="15.75">
      <c r="B36" s="122" t="s">
        <v>97</v>
      </c>
      <c r="C36" s="123"/>
      <c r="D36" s="124"/>
      <c r="E36" s="124"/>
      <c r="F36" s="124"/>
      <c r="G36" s="124"/>
      <c r="H36" s="124"/>
      <c r="I36" s="125"/>
    </row>
    <row r="37" spans="2:9" s="145" customFormat="1" ht="15.75">
      <c r="B37" s="122" t="s">
        <v>98</v>
      </c>
      <c r="C37" s="123"/>
      <c r="D37" s="124"/>
      <c r="E37" s="124"/>
      <c r="F37" s="124"/>
      <c r="G37" s="124"/>
      <c r="H37" s="124"/>
      <c r="I37" s="125"/>
    </row>
    <row r="38" spans="2:9" s="145" customFormat="1" ht="15.75">
      <c r="B38" s="122" t="s">
        <v>99</v>
      </c>
      <c r="C38" s="123"/>
      <c r="D38" s="124"/>
      <c r="E38" s="124"/>
      <c r="F38" s="124"/>
      <c r="G38" s="124"/>
      <c r="H38" s="124"/>
      <c r="I38" s="125"/>
    </row>
    <row r="39" spans="2:9" s="145" customFormat="1" ht="15.75">
      <c r="B39" s="122"/>
      <c r="C39" s="123"/>
      <c r="D39" s="124"/>
      <c r="E39" s="124"/>
      <c r="F39" s="124"/>
      <c r="G39" s="124"/>
      <c r="H39" s="124"/>
      <c r="I39" s="125"/>
    </row>
    <row r="40" spans="2:9" s="145" customFormat="1" ht="15.75">
      <c r="B40" s="118" t="s">
        <v>101</v>
      </c>
      <c r="C40" s="126">
        <f aca="true" t="shared" si="5" ref="C40:I40">SUM(C41:C43)</f>
        <v>0</v>
      </c>
      <c r="D40" s="120">
        <f t="shared" si="5"/>
        <v>0</v>
      </c>
      <c r="E40" s="120">
        <f t="shared" si="5"/>
        <v>0</v>
      </c>
      <c r="F40" s="120">
        <f t="shared" si="5"/>
        <v>0</v>
      </c>
      <c r="G40" s="120">
        <f t="shared" si="5"/>
        <v>0</v>
      </c>
      <c r="H40" s="120">
        <f t="shared" si="5"/>
        <v>0</v>
      </c>
      <c r="I40" s="121">
        <f t="shared" si="5"/>
        <v>0</v>
      </c>
    </row>
    <row r="41" spans="2:9" s="145" customFormat="1" ht="15.75">
      <c r="B41" s="122" t="s">
        <v>97</v>
      </c>
      <c r="C41" s="123"/>
      <c r="D41" s="124"/>
      <c r="E41" s="124"/>
      <c r="F41" s="124"/>
      <c r="G41" s="124"/>
      <c r="H41" s="124"/>
      <c r="I41" s="125"/>
    </row>
    <row r="42" spans="2:9" s="145" customFormat="1" ht="15.75">
      <c r="B42" s="122" t="s">
        <v>98</v>
      </c>
      <c r="C42" s="123"/>
      <c r="D42" s="124"/>
      <c r="E42" s="124"/>
      <c r="F42" s="124"/>
      <c r="G42" s="124"/>
      <c r="H42" s="124"/>
      <c r="I42" s="125"/>
    </row>
    <row r="43" spans="2:9" s="145" customFormat="1" ht="15.75">
      <c r="B43" s="122" t="s">
        <v>99</v>
      </c>
      <c r="C43" s="123"/>
      <c r="D43" s="124"/>
      <c r="E43" s="124"/>
      <c r="F43" s="124"/>
      <c r="G43" s="124"/>
      <c r="H43" s="124"/>
      <c r="I43" s="125"/>
    </row>
    <row r="44" spans="2:9" s="145" customFormat="1" ht="16.5" thickBot="1">
      <c r="B44" s="128"/>
      <c r="C44" s="129"/>
      <c r="D44" s="130"/>
      <c r="E44" s="130"/>
      <c r="F44" s="130"/>
      <c r="G44" s="130"/>
      <c r="H44" s="130"/>
      <c r="I44" s="131"/>
    </row>
    <row r="45" spans="2:9" s="145" customFormat="1" ht="17.25" thickBot="1" thickTop="1">
      <c r="B45" s="132" t="s">
        <v>17</v>
      </c>
      <c r="C45" s="133">
        <f>SUM(C30,C35,C40)</f>
        <v>0</v>
      </c>
      <c r="D45" s="134">
        <f aca="true" t="shared" si="6" ref="D45:I45">SUM(D30,D35,D40)</f>
        <v>0</v>
      </c>
      <c r="E45" s="134">
        <f t="shared" si="6"/>
        <v>0</v>
      </c>
      <c r="F45" s="134">
        <f t="shared" si="6"/>
        <v>0</v>
      </c>
      <c r="G45" s="134">
        <f t="shared" si="6"/>
        <v>0</v>
      </c>
      <c r="H45" s="134">
        <f t="shared" si="6"/>
        <v>0</v>
      </c>
      <c r="I45" s="135">
        <f t="shared" si="6"/>
        <v>0</v>
      </c>
    </row>
    <row r="46" spans="2:9" s="145" customFormat="1" ht="15.75">
      <c r="B46" s="136" t="s">
        <v>102</v>
      </c>
      <c r="C46" s="137"/>
      <c r="D46" s="138"/>
      <c r="E46" s="138"/>
      <c r="F46" s="138"/>
      <c r="G46" s="138"/>
      <c r="H46" s="138"/>
      <c r="I46" s="139"/>
    </row>
    <row r="47" spans="2:9" s="145" customFormat="1" ht="15.75">
      <c r="B47" s="140" t="s">
        <v>103</v>
      </c>
      <c r="C47" s="137"/>
      <c r="D47" s="138"/>
      <c r="E47" s="138"/>
      <c r="F47" s="138"/>
      <c r="G47" s="138"/>
      <c r="H47" s="138"/>
      <c r="I47" s="139"/>
    </row>
    <row r="48" spans="2:9" s="145" customFormat="1" ht="16.5" thickBot="1">
      <c r="B48" s="141" t="s">
        <v>104</v>
      </c>
      <c r="C48" s="142"/>
      <c r="D48" s="143"/>
      <c r="E48" s="143"/>
      <c r="F48" s="143"/>
      <c r="G48" s="143"/>
      <c r="H48" s="143"/>
      <c r="I48" s="144"/>
    </row>
    <row r="49" spans="2:9" s="146" customFormat="1" ht="15.75">
      <c r="B49" s="27" t="s">
        <v>683</v>
      </c>
      <c r="C49" s="114"/>
      <c r="D49" s="114"/>
      <c r="E49" s="114"/>
      <c r="F49" s="114"/>
      <c r="G49" s="114"/>
      <c r="H49" s="114"/>
      <c r="I49" s="114"/>
    </row>
    <row r="50" s="114" customFormat="1" ht="15.75">
      <c r="B50" s="147"/>
    </row>
    <row r="51" s="114" customFormat="1" ht="15.75"/>
  </sheetData>
  <sheetProtection/>
  <mergeCells count="9">
    <mergeCell ref="B28:B29"/>
    <mergeCell ref="C28:C29"/>
    <mergeCell ref="D28:F28"/>
    <mergeCell ref="G28:I28"/>
    <mergeCell ref="B3:B4"/>
    <mergeCell ref="C3:C4"/>
    <mergeCell ref="D3:F3"/>
    <mergeCell ref="G3:I3"/>
    <mergeCell ref="B27:C27"/>
  </mergeCells>
  <printOptions horizontalCentered="1"/>
  <pageMargins left="0.5" right="0.5" top="0.5" bottom="0.5" header="0.3" footer="0.3"/>
  <pageSetup fitToHeight="1" fitToWidth="1"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421875" style="4" customWidth="1"/>
    <col min="2" max="2" width="32.00390625" style="4" customWidth="1"/>
    <col min="3" max="8" width="13.7109375" style="4" customWidth="1"/>
    <col min="9" max="10" width="12.7109375" style="4" customWidth="1"/>
    <col min="11" max="11" width="9.28125" style="4" customWidth="1"/>
    <col min="12" max="13" width="12.7109375" style="4" customWidth="1"/>
    <col min="14" max="14" width="9.28125" style="4" customWidth="1"/>
    <col min="15" max="16" width="12.7109375" style="4" customWidth="1"/>
    <col min="17" max="17" width="9.28125" style="4" customWidth="1"/>
    <col min="18" max="18" width="2.421875" style="4" customWidth="1"/>
    <col min="19" max="16384" width="8.8515625" style="4" customWidth="1"/>
  </cols>
  <sheetData>
    <row r="1" spans="1:18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6.5" thickBot="1">
      <c r="A2"/>
      <c r="B2" s="1" t="s">
        <v>578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/>
    </row>
    <row r="3" spans="1:18" s="5" customFormat="1" ht="15.75">
      <c r="A3"/>
      <c r="B3" s="797"/>
      <c r="C3" s="799">
        <v>2013</v>
      </c>
      <c r="D3" s="799"/>
      <c r="E3" s="800"/>
      <c r="F3" s="799">
        <v>2014</v>
      </c>
      <c r="G3" s="799"/>
      <c r="H3" s="801"/>
      <c r="R3"/>
    </row>
    <row r="4" spans="1:18" s="5" customFormat="1" ht="46.5" customHeight="1" thickBot="1">
      <c r="A4"/>
      <c r="B4" s="798"/>
      <c r="C4" s="268" t="s">
        <v>0</v>
      </c>
      <c r="D4" s="345" t="s">
        <v>715</v>
      </c>
      <c r="E4" s="269" t="s">
        <v>1</v>
      </c>
      <c r="F4" s="346" t="s">
        <v>0</v>
      </c>
      <c r="G4" s="345" t="s">
        <v>715</v>
      </c>
      <c r="H4" s="348" t="s">
        <v>2</v>
      </c>
      <c r="R4"/>
    </row>
    <row r="5" spans="1:18" ht="15.75">
      <c r="A5"/>
      <c r="B5" s="6" t="s">
        <v>4</v>
      </c>
      <c r="C5" s="261">
        <v>0</v>
      </c>
      <c r="D5" s="261">
        <v>0</v>
      </c>
      <c r="E5" s="261">
        <v>0</v>
      </c>
      <c r="F5" s="261">
        <v>0</v>
      </c>
      <c r="G5" s="261">
        <v>0</v>
      </c>
      <c r="H5" s="262">
        <v>0</v>
      </c>
      <c r="R5"/>
    </row>
    <row r="6" spans="1:18" ht="15.75">
      <c r="A6"/>
      <c r="B6" s="263" t="s">
        <v>5</v>
      </c>
      <c r="C6" s="264">
        <v>0</v>
      </c>
      <c r="D6" s="264">
        <v>0</v>
      </c>
      <c r="E6" s="264">
        <v>0</v>
      </c>
      <c r="F6" s="264">
        <v>0</v>
      </c>
      <c r="G6" s="264">
        <v>0</v>
      </c>
      <c r="H6" s="344">
        <v>0</v>
      </c>
      <c r="R6"/>
    </row>
    <row r="7" spans="1:18" ht="16.5" thickBot="1">
      <c r="A7"/>
      <c r="B7" s="265" t="s">
        <v>580</v>
      </c>
      <c r="C7" s="349">
        <f>'1.1'!C7</f>
        <v>29.61874697368408</v>
      </c>
      <c r="D7" s="349">
        <f>'1.1'!D7</f>
        <v>24.12</v>
      </c>
      <c r="E7" s="350">
        <f>C7/D7</f>
        <v>1.2279745843152603</v>
      </c>
      <c r="F7" s="349">
        <f>'1.1'!C7+'1.1'!F7</f>
        <v>59.54860567170927</v>
      </c>
      <c r="G7" s="349">
        <f>'1.1'!D7+'1.1'!G7</f>
        <v>47.31</v>
      </c>
      <c r="H7" s="351">
        <f>F7/G7</f>
        <v>1.2586896147053321</v>
      </c>
      <c r="R7"/>
    </row>
    <row r="8" spans="1:18" ht="15.75">
      <c r="A8"/>
      <c r="B8" s="4" t="s">
        <v>676</v>
      </c>
      <c r="R8"/>
    </row>
    <row r="9" spans="1:18" ht="15.75">
      <c r="A9"/>
      <c r="B9" s="4" t="s">
        <v>686</v>
      </c>
      <c r="R9"/>
    </row>
    <row r="10" spans="1:18" ht="15.75">
      <c r="A10"/>
      <c r="B10" s="4" t="s">
        <v>687</v>
      </c>
      <c r="C10" s="148"/>
      <c r="R10"/>
    </row>
    <row r="11" spans="1:18" ht="18.75">
      <c r="A11"/>
      <c r="B11" s="16"/>
      <c r="C11" s="148"/>
      <c r="R11"/>
    </row>
  </sheetData>
  <sheetProtection/>
  <mergeCells count="3">
    <mergeCell ref="B3:B4"/>
    <mergeCell ref="C3:E3"/>
    <mergeCell ref="F3:H3"/>
  </mergeCells>
  <printOptions/>
  <pageMargins left="0.75" right="0.75" top="0.75" bottom="0.5" header="0.3" footer="0.3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421875" style="4" customWidth="1"/>
    <col min="2" max="2" width="32.00390625" style="4" customWidth="1"/>
    <col min="3" max="8" width="13.7109375" style="4" customWidth="1"/>
    <col min="9" max="10" width="12.7109375" style="4" customWidth="1"/>
    <col min="11" max="11" width="9.28125" style="4" customWidth="1"/>
    <col min="12" max="13" width="12.7109375" style="4" customWidth="1"/>
    <col min="14" max="14" width="9.28125" style="4" customWidth="1"/>
    <col min="15" max="16" width="12.7109375" style="4" customWidth="1"/>
    <col min="17" max="17" width="9.28125" style="4" customWidth="1"/>
    <col min="18" max="18" width="2.421875" style="4" customWidth="1"/>
    <col min="19" max="16384" width="8.8515625" style="4" customWidth="1"/>
  </cols>
  <sheetData>
    <row r="1" spans="1:18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6.5" thickBot="1">
      <c r="A2"/>
      <c r="B2" s="1" t="s">
        <v>581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/>
    </row>
    <row r="3" spans="1:18" s="5" customFormat="1" ht="15.75">
      <c r="A3"/>
      <c r="B3" s="797"/>
      <c r="C3" s="799">
        <v>2013</v>
      </c>
      <c r="D3" s="799"/>
      <c r="E3" s="800"/>
      <c r="F3" s="799">
        <v>2014</v>
      </c>
      <c r="G3" s="799"/>
      <c r="H3" s="801"/>
      <c r="R3"/>
    </row>
    <row r="4" spans="1:18" s="5" customFormat="1" ht="46.5" customHeight="1" thickBot="1">
      <c r="A4"/>
      <c r="B4" s="798"/>
      <c r="C4" s="776" t="s">
        <v>0</v>
      </c>
      <c r="D4" s="777" t="s">
        <v>579</v>
      </c>
      <c r="E4" s="778" t="s">
        <v>1</v>
      </c>
      <c r="F4" s="346" t="s">
        <v>0</v>
      </c>
      <c r="G4" s="347" t="s">
        <v>579</v>
      </c>
      <c r="H4" s="348" t="s">
        <v>2</v>
      </c>
      <c r="R4"/>
    </row>
    <row r="5" spans="1:18" ht="15.75">
      <c r="A5"/>
      <c r="B5" s="6" t="s">
        <v>4</v>
      </c>
      <c r="C5" s="261">
        <v>0</v>
      </c>
      <c r="D5" s="261">
        <v>0</v>
      </c>
      <c r="E5" s="261">
        <v>0</v>
      </c>
      <c r="F5" s="261">
        <v>0</v>
      </c>
      <c r="G5" s="261">
        <v>0</v>
      </c>
      <c r="H5" s="262">
        <v>0</v>
      </c>
      <c r="R5"/>
    </row>
    <row r="6" spans="1:18" ht="15.75">
      <c r="A6"/>
      <c r="B6" s="263" t="s">
        <v>5</v>
      </c>
      <c r="C6" s="264">
        <v>0</v>
      </c>
      <c r="D6" s="264">
        <v>0</v>
      </c>
      <c r="E6" s="264">
        <v>0</v>
      </c>
      <c r="F6" s="264">
        <v>0</v>
      </c>
      <c r="G6" s="264">
        <v>0</v>
      </c>
      <c r="H6" s="344">
        <v>0</v>
      </c>
      <c r="R6"/>
    </row>
    <row r="7" spans="1:18" ht="16.5" thickBot="1">
      <c r="A7"/>
      <c r="B7" s="265" t="s">
        <v>580</v>
      </c>
      <c r="C7" s="349">
        <v>0</v>
      </c>
      <c r="D7" s="775" t="s">
        <v>409</v>
      </c>
      <c r="E7" s="779">
        <v>0</v>
      </c>
      <c r="F7" s="349">
        <v>0</v>
      </c>
      <c r="G7" s="775" t="s">
        <v>409</v>
      </c>
      <c r="H7" s="780">
        <v>0</v>
      </c>
      <c r="R7"/>
    </row>
    <row r="8" spans="1:18" s="3" customFormat="1" ht="15.75">
      <c r="A8"/>
      <c r="B8" s="4" t="s">
        <v>676</v>
      </c>
      <c r="E8" s="8"/>
      <c r="H8" s="32"/>
      <c r="K8" s="10"/>
      <c r="R8"/>
    </row>
    <row r="9" spans="1:18" ht="15.75">
      <c r="A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5.75">
      <c r="A10"/>
      <c r="R10"/>
    </row>
    <row r="11" spans="1:18" ht="15.75">
      <c r="A11"/>
      <c r="B11" s="151"/>
      <c r="R11"/>
    </row>
    <row r="12" spans="1:18" ht="15.75">
      <c r="A12"/>
      <c r="B12" s="37"/>
      <c r="R12"/>
    </row>
    <row r="13" spans="1:18" ht="15.75">
      <c r="A13"/>
      <c r="G13"/>
      <c r="H13"/>
      <c r="I13"/>
      <c r="J13"/>
      <c r="K13"/>
      <c r="L13"/>
      <c r="M13"/>
      <c r="N13"/>
      <c r="O13"/>
      <c r="P13"/>
      <c r="Q13"/>
      <c r="R13"/>
    </row>
  </sheetData>
  <sheetProtection/>
  <mergeCells count="3">
    <mergeCell ref="B3:B4"/>
    <mergeCell ref="C3:E3"/>
    <mergeCell ref="F3:H3"/>
  </mergeCells>
  <printOptions/>
  <pageMargins left="0.75" right="0.75" top="0.75" bottom="0.75" header="0.3" footer="0.3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421875" style="4" customWidth="1"/>
    <col min="2" max="2" width="32.00390625" style="4" customWidth="1"/>
    <col min="3" max="3" width="23.140625" style="4" customWidth="1"/>
    <col min="4" max="5" width="12.7109375" style="4" customWidth="1"/>
    <col min="6" max="6" width="9.28125" style="4" customWidth="1"/>
    <col min="7" max="8" width="12.7109375" style="4" customWidth="1"/>
    <col min="9" max="9" width="9.28125" style="4" customWidth="1"/>
    <col min="10" max="11" width="12.7109375" style="4" customWidth="1"/>
    <col min="12" max="12" width="9.28125" style="4" customWidth="1"/>
    <col min="13" max="13" width="2.421875" style="4" customWidth="1"/>
    <col min="14" max="16384" width="8.8515625" style="4" customWidth="1"/>
  </cols>
  <sheetData>
    <row r="2" spans="2:3" ht="16.5" thickBot="1">
      <c r="B2" s="1" t="s">
        <v>582</v>
      </c>
      <c r="C2" s="2"/>
    </row>
    <row r="3" spans="2:3" ht="16.5" thickBot="1">
      <c r="B3" s="39"/>
      <c r="C3" s="106" t="s">
        <v>583</v>
      </c>
    </row>
    <row r="4" spans="2:3" ht="16.5" thickBot="1">
      <c r="B4" s="150" t="s">
        <v>6</v>
      </c>
      <c r="C4" s="486">
        <f>729640174/1000000</f>
        <v>729.640174</v>
      </c>
    </row>
    <row r="5" spans="2:3" ht="15.75">
      <c r="B5" s="30" t="s">
        <v>584</v>
      </c>
      <c r="C5" s="191"/>
    </row>
    <row r="6" spans="2:3" ht="18.75">
      <c r="B6" s="11"/>
      <c r="C6" s="3"/>
    </row>
  </sheetData>
  <sheetProtection/>
  <printOptions/>
  <pageMargins left="0.75" right="0.75" top="0.75" bottom="0.75" header="0.3" footer="0.3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0.140625" style="222" customWidth="1"/>
    <col min="2" max="2" width="61.140625" style="228" customWidth="1"/>
    <col min="3" max="3" width="22.00390625" style="222" customWidth="1"/>
    <col min="4" max="5" width="16.140625" style="222" customWidth="1"/>
    <col min="6" max="6" width="18.28125" style="223" customWidth="1"/>
    <col min="7" max="8" width="16.140625" style="222" customWidth="1"/>
    <col min="9" max="9" width="32.7109375" style="222" customWidth="1"/>
    <col min="10" max="10" width="17.140625" style="222" customWidth="1"/>
    <col min="11" max="11" width="18.7109375" style="222" customWidth="1"/>
    <col min="12" max="16384" width="8.8515625" style="222" customWidth="1"/>
  </cols>
  <sheetData>
    <row r="1" ht="15">
      <c r="A1" s="228"/>
    </row>
    <row r="2" spans="1:9" ht="16.5" thickBot="1">
      <c r="A2" s="1" t="s">
        <v>594</v>
      </c>
      <c r="B2" s="2"/>
      <c r="C2" s="362"/>
      <c r="D2" s="362"/>
      <c r="E2" s="362"/>
      <c r="F2" s="363"/>
      <c r="G2" s="362"/>
      <c r="H2" s="362"/>
      <c r="I2" s="362"/>
    </row>
    <row r="3" spans="1:9" s="224" customFormat="1" ht="47.25">
      <c r="A3" s="364" t="s">
        <v>81</v>
      </c>
      <c r="B3" s="365" t="s">
        <v>414</v>
      </c>
      <c r="C3" s="366" t="s">
        <v>535</v>
      </c>
      <c r="D3" s="366" t="s">
        <v>536</v>
      </c>
      <c r="E3" s="365" t="s">
        <v>537</v>
      </c>
      <c r="F3" s="365" t="s">
        <v>538</v>
      </c>
      <c r="G3" s="365" t="s">
        <v>448</v>
      </c>
      <c r="H3" s="367" t="s">
        <v>83</v>
      </c>
      <c r="I3" s="368" t="s">
        <v>449</v>
      </c>
    </row>
    <row r="4" spans="1:9" ht="15.75">
      <c r="A4" s="369" t="s">
        <v>539</v>
      </c>
      <c r="B4" s="370" t="s">
        <v>540</v>
      </c>
      <c r="C4" s="371">
        <v>456000</v>
      </c>
      <c r="D4" s="372">
        <v>0</v>
      </c>
      <c r="E4" s="372">
        <v>0</v>
      </c>
      <c r="F4" s="373">
        <v>0</v>
      </c>
      <c r="G4" s="374" t="s">
        <v>450</v>
      </c>
      <c r="H4" s="374" t="s">
        <v>541</v>
      </c>
      <c r="I4" s="375" t="s">
        <v>452</v>
      </c>
    </row>
    <row r="5" spans="1:9" ht="15.75">
      <c r="A5" s="369" t="s">
        <v>457</v>
      </c>
      <c r="B5" s="370" t="s">
        <v>542</v>
      </c>
      <c r="C5" s="371">
        <v>6260000</v>
      </c>
      <c r="D5" s="372">
        <v>0</v>
      </c>
      <c r="E5" s="372">
        <v>0</v>
      </c>
      <c r="F5" s="373">
        <v>181141.19546128396</v>
      </c>
      <c r="G5" s="374" t="s">
        <v>593</v>
      </c>
      <c r="H5" s="374" t="s">
        <v>541</v>
      </c>
      <c r="I5" s="375" t="s">
        <v>524</v>
      </c>
    </row>
    <row r="6" spans="1:9" ht="15.75">
      <c r="A6" s="376" t="s">
        <v>508</v>
      </c>
      <c r="B6" s="370" t="s">
        <v>172</v>
      </c>
      <c r="C6" s="371">
        <v>68500</v>
      </c>
      <c r="D6" s="372">
        <v>0</v>
      </c>
      <c r="E6" s="372">
        <v>0</v>
      </c>
      <c r="F6" s="372">
        <v>0</v>
      </c>
      <c r="G6" s="374" t="s">
        <v>450</v>
      </c>
      <c r="H6" s="374" t="s">
        <v>451</v>
      </c>
      <c r="I6" s="375" t="s">
        <v>525</v>
      </c>
    </row>
    <row r="7" spans="1:9" ht="15.75">
      <c r="A7" s="376" t="s">
        <v>509</v>
      </c>
      <c r="B7" s="370" t="s">
        <v>178</v>
      </c>
      <c r="C7" s="371">
        <v>1428000.2650622819</v>
      </c>
      <c r="D7" s="372">
        <v>0</v>
      </c>
      <c r="E7" s="372">
        <v>0</v>
      </c>
      <c r="F7" s="372">
        <v>678762.2385560537</v>
      </c>
      <c r="G7" s="374" t="s">
        <v>450</v>
      </c>
      <c r="H7" s="374" t="s">
        <v>451</v>
      </c>
      <c r="I7" s="375" t="s">
        <v>526</v>
      </c>
    </row>
    <row r="8" spans="1:9" ht="15.75">
      <c r="A8" s="377" t="s">
        <v>510</v>
      </c>
      <c r="B8" s="370" t="s">
        <v>181</v>
      </c>
      <c r="C8" s="371">
        <v>1700000</v>
      </c>
      <c r="D8" s="372">
        <v>0</v>
      </c>
      <c r="E8" s="372">
        <v>0</v>
      </c>
      <c r="F8" s="372">
        <v>703787.5</v>
      </c>
      <c r="G8" s="374" t="s">
        <v>450</v>
      </c>
      <c r="H8" s="374" t="s">
        <v>451</v>
      </c>
      <c r="I8" s="375" t="s">
        <v>525</v>
      </c>
    </row>
    <row r="9" spans="1:9" ht="15.75">
      <c r="A9" s="376" t="s">
        <v>511</v>
      </c>
      <c r="B9" s="370" t="s">
        <v>176</v>
      </c>
      <c r="C9" s="371">
        <v>4600000</v>
      </c>
      <c r="D9" s="372">
        <v>0</v>
      </c>
      <c r="E9" s="372">
        <v>0</v>
      </c>
      <c r="F9" s="372">
        <v>1129204</v>
      </c>
      <c r="G9" s="374" t="s">
        <v>450</v>
      </c>
      <c r="H9" s="374" t="s">
        <v>451</v>
      </c>
      <c r="I9" s="375" t="s">
        <v>524</v>
      </c>
    </row>
    <row r="10" spans="1:9" ht="15.75">
      <c r="A10" s="376" t="s">
        <v>512</v>
      </c>
      <c r="B10" s="370" t="s">
        <v>173</v>
      </c>
      <c r="C10" s="371">
        <v>1143480</v>
      </c>
      <c r="D10" s="372">
        <v>0</v>
      </c>
      <c r="E10" s="372">
        <v>0</v>
      </c>
      <c r="F10" s="372">
        <v>0</v>
      </c>
      <c r="G10" s="374" t="s">
        <v>450</v>
      </c>
      <c r="H10" s="374" t="s">
        <v>451</v>
      </c>
      <c r="I10" s="375" t="s">
        <v>524</v>
      </c>
    </row>
    <row r="11" spans="1:9" ht="15.75">
      <c r="A11" s="376" t="s">
        <v>513</v>
      </c>
      <c r="B11" s="370" t="s">
        <v>180</v>
      </c>
      <c r="C11" s="371">
        <v>2040000.4572326401</v>
      </c>
      <c r="D11" s="372">
        <v>0</v>
      </c>
      <c r="E11" s="372">
        <v>0</v>
      </c>
      <c r="F11" s="372">
        <v>582859.4278607508</v>
      </c>
      <c r="G11" s="374" t="s">
        <v>450</v>
      </c>
      <c r="H11" s="374" t="s">
        <v>451</v>
      </c>
      <c r="I11" s="375" t="s">
        <v>524</v>
      </c>
    </row>
    <row r="12" spans="1:9" ht="15.75">
      <c r="A12" s="376" t="s">
        <v>514</v>
      </c>
      <c r="B12" s="370" t="s">
        <v>220</v>
      </c>
      <c r="C12" s="371">
        <v>450000</v>
      </c>
      <c r="D12" s="372">
        <v>0</v>
      </c>
      <c r="E12" s="372">
        <v>0</v>
      </c>
      <c r="F12" s="372">
        <v>0</v>
      </c>
      <c r="G12" s="374" t="s">
        <v>450</v>
      </c>
      <c r="H12" s="374" t="s">
        <v>451</v>
      </c>
      <c r="I12" s="375" t="s">
        <v>524</v>
      </c>
    </row>
    <row r="13" spans="1:9" ht="15.75">
      <c r="A13" s="376" t="s">
        <v>515</v>
      </c>
      <c r="B13" s="370" t="s">
        <v>179</v>
      </c>
      <c r="C13" s="371">
        <v>3940000</v>
      </c>
      <c r="D13" s="372">
        <v>0</v>
      </c>
      <c r="E13" s="372">
        <v>0</v>
      </c>
      <c r="F13" s="372">
        <v>1168959.866</v>
      </c>
      <c r="G13" s="374" t="s">
        <v>450</v>
      </c>
      <c r="H13" s="374" t="s">
        <v>451</v>
      </c>
      <c r="I13" s="375" t="s">
        <v>524</v>
      </c>
    </row>
    <row r="14" spans="1:9" ht="15.75">
      <c r="A14" s="376" t="s">
        <v>516</v>
      </c>
      <c r="B14" s="370" t="s">
        <v>174</v>
      </c>
      <c r="C14" s="371">
        <v>1914000</v>
      </c>
      <c r="D14" s="372">
        <v>0</v>
      </c>
      <c r="E14" s="372">
        <v>0</v>
      </c>
      <c r="F14" s="372">
        <v>1450790</v>
      </c>
      <c r="G14" s="374" t="s">
        <v>450</v>
      </c>
      <c r="H14" s="374" t="s">
        <v>451</v>
      </c>
      <c r="I14" s="375" t="s">
        <v>524</v>
      </c>
    </row>
    <row r="15" spans="1:9" ht="15.75">
      <c r="A15" s="376" t="s">
        <v>517</v>
      </c>
      <c r="B15" s="370" t="s">
        <v>175</v>
      </c>
      <c r="C15" s="371">
        <v>5399998.352600001</v>
      </c>
      <c r="D15" s="372">
        <v>0</v>
      </c>
      <c r="E15" s="372">
        <v>0</v>
      </c>
      <c r="F15" s="372">
        <v>881614.6308153999</v>
      </c>
      <c r="G15" s="374" t="s">
        <v>450</v>
      </c>
      <c r="H15" s="374" t="s">
        <v>451</v>
      </c>
      <c r="I15" s="375" t="s">
        <v>524</v>
      </c>
    </row>
    <row r="16" spans="1:9" ht="15.75">
      <c r="A16" s="376" t="s">
        <v>518</v>
      </c>
      <c r="B16" s="370" t="s">
        <v>182</v>
      </c>
      <c r="C16" s="371">
        <v>980000.6759269262</v>
      </c>
      <c r="D16" s="372">
        <v>0</v>
      </c>
      <c r="E16" s="372">
        <v>0</v>
      </c>
      <c r="F16" s="372">
        <v>515255.4285312669</v>
      </c>
      <c r="G16" s="374" t="s">
        <v>450</v>
      </c>
      <c r="H16" s="374" t="s">
        <v>451</v>
      </c>
      <c r="I16" s="375" t="s">
        <v>525</v>
      </c>
    </row>
    <row r="17" spans="1:9" ht="15.75">
      <c r="A17" s="376" t="s">
        <v>519</v>
      </c>
      <c r="B17" s="370" t="s">
        <v>219</v>
      </c>
      <c r="C17" s="371">
        <v>1100000</v>
      </c>
      <c r="D17" s="372">
        <v>0</v>
      </c>
      <c r="E17" s="372">
        <v>0</v>
      </c>
      <c r="F17" s="372">
        <v>0</v>
      </c>
      <c r="G17" s="374" t="s">
        <v>450</v>
      </c>
      <c r="H17" s="374" t="s">
        <v>451</v>
      </c>
      <c r="I17" s="375" t="s">
        <v>452</v>
      </c>
    </row>
    <row r="18" spans="1:9" ht="15.75">
      <c r="A18" s="376" t="s">
        <v>520</v>
      </c>
      <c r="B18" s="370" t="s">
        <v>222</v>
      </c>
      <c r="C18" s="371">
        <v>1000000</v>
      </c>
      <c r="D18" s="372">
        <v>0</v>
      </c>
      <c r="E18" s="372">
        <v>0</v>
      </c>
      <c r="F18" s="372">
        <v>0</v>
      </c>
      <c r="G18" s="374" t="s">
        <v>450</v>
      </c>
      <c r="H18" s="374" t="s">
        <v>451</v>
      </c>
      <c r="I18" s="375" t="s">
        <v>452</v>
      </c>
    </row>
    <row r="19" spans="1:9" ht="15.75">
      <c r="A19" s="376" t="s">
        <v>521</v>
      </c>
      <c r="B19" s="370" t="s">
        <v>221</v>
      </c>
      <c r="C19" s="371">
        <v>1300000</v>
      </c>
      <c r="D19" s="372">
        <v>0</v>
      </c>
      <c r="E19" s="372">
        <v>0</v>
      </c>
      <c r="F19" s="372">
        <v>0</v>
      </c>
      <c r="G19" s="374" t="s">
        <v>450</v>
      </c>
      <c r="H19" s="374" t="s">
        <v>451</v>
      </c>
      <c r="I19" s="375" t="s">
        <v>452</v>
      </c>
    </row>
    <row r="20" spans="1:9" ht="16.5" thickBot="1">
      <c r="A20" s="378" t="s">
        <v>522</v>
      </c>
      <c r="B20" s="379" t="s">
        <v>177</v>
      </c>
      <c r="C20" s="380">
        <v>5425397.443</v>
      </c>
      <c r="D20" s="381">
        <v>0</v>
      </c>
      <c r="E20" s="381">
        <v>0</v>
      </c>
      <c r="F20" s="381">
        <v>0</v>
      </c>
      <c r="G20" s="382" t="s">
        <v>407</v>
      </c>
      <c r="H20" s="382" t="s">
        <v>451</v>
      </c>
      <c r="I20" s="383" t="s">
        <v>452</v>
      </c>
    </row>
    <row r="21" spans="1:9" ht="17.25" thickBot="1" thickTop="1">
      <c r="A21" s="384"/>
      <c r="B21" s="385" t="s">
        <v>406</v>
      </c>
      <c r="C21" s="386">
        <f>SUM(C4:C20)</f>
        <v>39205377.19382185</v>
      </c>
      <c r="D21" s="387">
        <f>SUM(D4:D20)</f>
        <v>0</v>
      </c>
      <c r="E21" s="387">
        <f>SUM(E4:E20)</f>
        <v>0</v>
      </c>
      <c r="F21" s="388">
        <f>SUM(F4:F20)</f>
        <v>7292374.287224755</v>
      </c>
      <c r="G21" s="389"/>
      <c r="H21" s="389"/>
      <c r="I21" s="390"/>
    </row>
    <row r="22" spans="1:9" ht="16.5" thickBot="1">
      <c r="A22" s="391"/>
      <c r="B22" s="392"/>
      <c r="C22" s="393"/>
      <c r="D22" s="401"/>
      <c r="E22" s="401"/>
      <c r="F22" s="394"/>
      <c r="G22" s="362"/>
      <c r="H22" s="362"/>
      <c r="I22" s="362"/>
    </row>
    <row r="23" spans="1:9" ht="16.5" thickBot="1">
      <c r="A23" s="391"/>
      <c r="B23" s="395" t="s">
        <v>543</v>
      </c>
      <c r="C23" s="402">
        <v>173683520.61913073</v>
      </c>
      <c r="D23" s="403">
        <v>0</v>
      </c>
      <c r="E23" s="403">
        <v>0</v>
      </c>
      <c r="F23" s="404">
        <f>SUM('1.1'!C7,'1.1'!F7)*1000000</f>
        <v>59548605.67170927</v>
      </c>
      <c r="G23" s="362"/>
      <c r="H23" s="362"/>
      <c r="I23" s="362"/>
    </row>
    <row r="24" spans="1:9" ht="16.5" thickBot="1">
      <c r="A24" s="391"/>
      <c r="B24" s="396"/>
      <c r="C24" s="397"/>
      <c r="D24" s="397"/>
      <c r="E24" s="398"/>
      <c r="F24" s="398"/>
      <c r="G24" s="362"/>
      <c r="H24" s="362"/>
      <c r="I24" s="362"/>
    </row>
    <row r="25" spans="1:9" ht="16.5" thickBot="1">
      <c r="A25" s="391"/>
      <c r="B25" s="395" t="s">
        <v>544</v>
      </c>
      <c r="C25" s="405">
        <f>C21/C23</f>
        <v>0.22572882593619817</v>
      </c>
      <c r="D25" s="406" t="s">
        <v>212</v>
      </c>
      <c r="E25" s="406" t="s">
        <v>212</v>
      </c>
      <c r="F25" s="407">
        <f>F21/F23</f>
        <v>0.12246087385198445</v>
      </c>
      <c r="G25" s="362"/>
      <c r="H25" s="362"/>
      <c r="I25" s="362"/>
    </row>
    <row r="26" spans="1:9" ht="15.75">
      <c r="A26" s="400" t="s">
        <v>595</v>
      </c>
      <c r="B26" s="399"/>
      <c r="C26" s="399"/>
      <c r="D26" s="399"/>
      <c r="E26" s="399"/>
      <c r="F26" s="160"/>
      <c r="G26" s="362"/>
      <c r="H26" s="362"/>
      <c r="I26" s="362"/>
    </row>
    <row r="27" spans="1:9" ht="15.75">
      <c r="A27" s="400" t="s">
        <v>545</v>
      </c>
      <c r="B27" s="399"/>
      <c r="C27" s="399"/>
      <c r="D27" s="399"/>
      <c r="E27" s="399"/>
      <c r="F27" s="160"/>
      <c r="G27" s="362"/>
      <c r="H27" s="362"/>
      <c r="I27" s="362"/>
    </row>
    <row r="28" spans="1:9" ht="15.75">
      <c r="A28" s="400" t="s">
        <v>546</v>
      </c>
      <c r="B28" s="399"/>
      <c r="C28" s="399"/>
      <c r="D28" s="399"/>
      <c r="E28" s="399"/>
      <c r="F28" s="160"/>
      <c r="G28" s="362"/>
      <c r="H28" s="362"/>
      <c r="I28" s="362"/>
    </row>
    <row r="29" spans="1:9" ht="15.75">
      <c r="A29" s="400" t="s">
        <v>547</v>
      </c>
      <c r="B29" s="397"/>
      <c r="C29" s="397"/>
      <c r="D29" s="397"/>
      <c r="E29" s="397"/>
      <c r="F29" s="160"/>
      <c r="G29" s="362"/>
      <c r="H29" s="362"/>
      <c r="I29" s="362"/>
    </row>
    <row r="30" spans="1:6" ht="15">
      <c r="A30" s="226"/>
      <c r="B30" s="225"/>
      <c r="C30" s="225"/>
      <c r="D30" s="225"/>
      <c r="E30" s="225"/>
      <c r="F30" s="227"/>
    </row>
  </sheetData>
  <sheetProtection/>
  <printOptions horizontalCentered="1"/>
  <pageMargins left="0.5" right="0.5" top="0.75" bottom="0.75" header="0.3" footer="0.3"/>
  <pageSetup fitToHeight="1" fitToWidth="1" horizontalDpi="600" verticalDpi="600" orientation="landscape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58" customWidth="1"/>
    <col min="2" max="2" width="51.7109375" style="152" customWidth="1"/>
    <col min="3" max="6" width="20.7109375" style="152" customWidth="1"/>
    <col min="7" max="7" width="12.28125" style="152" customWidth="1"/>
    <col min="8" max="16384" width="9.140625" style="152" customWidth="1"/>
  </cols>
  <sheetData>
    <row r="1" ht="12.75">
      <c r="G1" s="235"/>
    </row>
    <row r="2" spans="1:7" s="156" customFormat="1" ht="16.5" thickBot="1">
      <c r="A2" s="154"/>
      <c r="B2" s="155" t="s">
        <v>570</v>
      </c>
      <c r="G2" s="236"/>
    </row>
    <row r="3" spans="1:7" s="156" customFormat="1" ht="62.25" customHeight="1" thickBot="1">
      <c r="A3" s="157"/>
      <c r="B3" s="287" t="s">
        <v>82</v>
      </c>
      <c r="C3" s="288" t="s">
        <v>571</v>
      </c>
      <c r="D3" s="288" t="s">
        <v>573</v>
      </c>
      <c r="E3" s="288" t="s">
        <v>574</v>
      </c>
      <c r="F3" s="289" t="s">
        <v>575</v>
      </c>
      <c r="G3" s="236"/>
    </row>
    <row r="4" spans="1:7" ht="15.75">
      <c r="A4" s="152"/>
      <c r="B4" s="297" t="s">
        <v>204</v>
      </c>
      <c r="C4" s="340">
        <v>252646.8106</v>
      </c>
      <c r="D4" s="290" t="s">
        <v>409</v>
      </c>
      <c r="E4" s="290" t="s">
        <v>409</v>
      </c>
      <c r="F4" s="291" t="s">
        <v>409</v>
      </c>
      <c r="G4" s="235"/>
    </row>
    <row r="5" spans="1:7" ht="15.75">
      <c r="A5" s="152"/>
      <c r="B5" s="297" t="s">
        <v>205</v>
      </c>
      <c r="C5" s="340">
        <v>50599.825</v>
      </c>
      <c r="D5" s="290" t="s">
        <v>409</v>
      </c>
      <c r="E5" s="290" t="s">
        <v>409</v>
      </c>
      <c r="F5" s="291" t="s">
        <v>409</v>
      </c>
      <c r="G5" s="235"/>
    </row>
    <row r="6" spans="1:7" ht="15.75">
      <c r="A6" s="152"/>
      <c r="B6" s="297" t="s">
        <v>195</v>
      </c>
      <c r="C6" s="340">
        <v>208463.8944</v>
      </c>
      <c r="D6" s="290" t="s">
        <v>409</v>
      </c>
      <c r="E6" s="290" t="s">
        <v>409</v>
      </c>
      <c r="F6" s="291" t="s">
        <v>409</v>
      </c>
      <c r="G6" s="235"/>
    </row>
    <row r="7" spans="1:7" ht="15.75">
      <c r="A7" s="152"/>
      <c r="B7" s="297" t="s">
        <v>194</v>
      </c>
      <c r="C7" s="340">
        <v>433945.747</v>
      </c>
      <c r="D7" s="290" t="s">
        <v>409</v>
      </c>
      <c r="E7" s="290" t="s">
        <v>409</v>
      </c>
      <c r="F7" s="291" t="s">
        <v>409</v>
      </c>
      <c r="G7" s="235"/>
    </row>
    <row r="8" spans="1:7" ht="15.75">
      <c r="A8" s="152"/>
      <c r="B8" s="297" t="s">
        <v>209</v>
      </c>
      <c r="C8" s="340">
        <v>644867.2734</v>
      </c>
      <c r="D8" s="290" t="s">
        <v>409</v>
      </c>
      <c r="E8" s="290" t="s">
        <v>409</v>
      </c>
      <c r="F8" s="291" t="s">
        <v>409</v>
      </c>
      <c r="G8" s="235"/>
    </row>
    <row r="9" spans="1:7" ht="15.75">
      <c r="A9" s="152"/>
      <c r="B9" s="297" t="s">
        <v>208</v>
      </c>
      <c r="C9" s="340">
        <v>2787899.198</v>
      </c>
      <c r="D9" s="290" t="s">
        <v>409</v>
      </c>
      <c r="E9" s="290" t="s">
        <v>409</v>
      </c>
      <c r="F9" s="291" t="s">
        <v>409</v>
      </c>
      <c r="G9" s="235"/>
    </row>
    <row r="10" spans="1:7" ht="15.75">
      <c r="A10" s="152"/>
      <c r="B10" s="297" t="s">
        <v>202</v>
      </c>
      <c r="C10" s="340">
        <v>271937.8968</v>
      </c>
      <c r="D10" s="290" t="s">
        <v>409</v>
      </c>
      <c r="E10" s="290" t="s">
        <v>409</v>
      </c>
      <c r="F10" s="291" t="s">
        <v>409</v>
      </c>
      <c r="G10" s="235"/>
    </row>
    <row r="11" spans="1:7" ht="15.75">
      <c r="A11" s="152"/>
      <c r="B11" s="297" t="s">
        <v>207</v>
      </c>
      <c r="C11" s="340">
        <v>0</v>
      </c>
      <c r="D11" s="290" t="s">
        <v>409</v>
      </c>
      <c r="E11" s="290" t="s">
        <v>409</v>
      </c>
      <c r="F11" s="291" t="s">
        <v>409</v>
      </c>
      <c r="G11" s="235"/>
    </row>
    <row r="12" spans="1:7" ht="15.75">
      <c r="A12" s="152"/>
      <c r="B12" s="297" t="s">
        <v>196</v>
      </c>
      <c r="C12" s="340">
        <v>294117.2278</v>
      </c>
      <c r="D12" s="290" t="s">
        <v>409</v>
      </c>
      <c r="E12" s="290" t="s">
        <v>409</v>
      </c>
      <c r="F12" s="291" t="s">
        <v>409</v>
      </c>
      <c r="G12" s="235"/>
    </row>
    <row r="13" spans="1:7" ht="15.75">
      <c r="A13" s="152"/>
      <c r="B13" s="297" t="s">
        <v>197</v>
      </c>
      <c r="C13" s="340">
        <v>289717.394</v>
      </c>
      <c r="D13" s="290" t="s">
        <v>409</v>
      </c>
      <c r="E13" s="290" t="s">
        <v>409</v>
      </c>
      <c r="F13" s="291" t="s">
        <v>409</v>
      </c>
      <c r="G13" s="235"/>
    </row>
    <row r="14" spans="1:7" ht="15.75">
      <c r="A14" s="152"/>
      <c r="B14" s="297" t="s">
        <v>201</v>
      </c>
      <c r="C14" s="340">
        <v>194289.1606</v>
      </c>
      <c r="D14" s="290" t="s">
        <v>409</v>
      </c>
      <c r="E14" s="290" t="s">
        <v>409</v>
      </c>
      <c r="F14" s="291" t="s">
        <v>409</v>
      </c>
      <c r="G14" s="235"/>
    </row>
    <row r="15" spans="1:7" ht="15.75" customHeight="1">
      <c r="A15" s="152"/>
      <c r="B15" s="297" t="s">
        <v>200</v>
      </c>
      <c r="C15" s="340">
        <v>214563.2728</v>
      </c>
      <c r="D15" s="290" t="s">
        <v>409</v>
      </c>
      <c r="E15" s="290" t="s">
        <v>409</v>
      </c>
      <c r="F15" s="291" t="s">
        <v>409</v>
      </c>
      <c r="G15" s="235"/>
    </row>
    <row r="16" spans="1:7" ht="15.75">
      <c r="A16" s="152"/>
      <c r="B16" s="297" t="s">
        <v>198</v>
      </c>
      <c r="C16" s="340">
        <v>229293.9018</v>
      </c>
      <c r="D16" s="290" t="s">
        <v>409</v>
      </c>
      <c r="E16" s="290" t="s">
        <v>409</v>
      </c>
      <c r="F16" s="291" t="s">
        <v>409</v>
      </c>
      <c r="G16" s="235"/>
    </row>
    <row r="17" spans="1:7" ht="15.75">
      <c r="A17" s="152"/>
      <c r="B17" s="297" t="s">
        <v>203</v>
      </c>
      <c r="C17" s="340">
        <v>295394.16240000003</v>
      </c>
      <c r="D17" s="290" t="s">
        <v>409</v>
      </c>
      <c r="E17" s="290" t="s">
        <v>409</v>
      </c>
      <c r="F17" s="291" t="s">
        <v>409</v>
      </c>
      <c r="G17" s="235"/>
    </row>
    <row r="18" spans="1:7" ht="15.75">
      <c r="A18" s="152"/>
      <c r="B18" s="297" t="s">
        <v>199</v>
      </c>
      <c r="C18" s="340">
        <v>307932.3034</v>
      </c>
      <c r="D18" s="290" t="s">
        <v>409</v>
      </c>
      <c r="E18" s="290" t="s">
        <v>409</v>
      </c>
      <c r="F18" s="291" t="s">
        <v>409</v>
      </c>
      <c r="G18" s="235"/>
    </row>
    <row r="19" spans="1:7" ht="15.75">
      <c r="A19" s="152"/>
      <c r="B19" s="297" t="s">
        <v>206</v>
      </c>
      <c r="C19" s="340">
        <v>336161.035</v>
      </c>
      <c r="D19" s="290" t="s">
        <v>409</v>
      </c>
      <c r="E19" s="290" t="s">
        <v>409</v>
      </c>
      <c r="F19" s="291" t="s">
        <v>409</v>
      </c>
      <c r="G19" s="235"/>
    </row>
    <row r="20" spans="1:7" ht="15.75">
      <c r="A20" s="152"/>
      <c r="B20" s="297" t="s">
        <v>190</v>
      </c>
      <c r="C20" s="340">
        <v>518393.6424</v>
      </c>
      <c r="D20" s="290" t="s">
        <v>409</v>
      </c>
      <c r="E20" s="290" t="s">
        <v>409</v>
      </c>
      <c r="F20" s="291" t="s">
        <v>409</v>
      </c>
      <c r="G20" s="235"/>
    </row>
    <row r="21" spans="1:7" ht="15.75">
      <c r="A21" s="152"/>
      <c r="B21" s="297" t="s">
        <v>191</v>
      </c>
      <c r="C21" s="340">
        <v>703434.7805</v>
      </c>
      <c r="D21" s="290" t="s">
        <v>409</v>
      </c>
      <c r="E21" s="290" t="s">
        <v>409</v>
      </c>
      <c r="F21" s="291" t="s">
        <v>409</v>
      </c>
      <c r="G21" s="235"/>
    </row>
    <row r="22" spans="1:7" ht="15.75">
      <c r="A22" s="152"/>
      <c r="B22" s="297" t="s">
        <v>193</v>
      </c>
      <c r="C22" s="340">
        <v>545716.8704</v>
      </c>
      <c r="D22" s="290" t="s">
        <v>409</v>
      </c>
      <c r="E22" s="290" t="s">
        <v>409</v>
      </c>
      <c r="F22" s="291" t="s">
        <v>409</v>
      </c>
      <c r="G22" s="235"/>
    </row>
    <row r="23" spans="1:7" ht="16.5" thickBot="1">
      <c r="A23" s="152"/>
      <c r="B23" s="298" t="s">
        <v>192</v>
      </c>
      <c r="C23" s="341">
        <v>946060.0742</v>
      </c>
      <c r="D23" s="292" t="s">
        <v>409</v>
      </c>
      <c r="E23" s="292" t="s">
        <v>409</v>
      </c>
      <c r="F23" s="293" t="s">
        <v>409</v>
      </c>
      <c r="G23" s="235"/>
    </row>
    <row r="24" spans="2:7" ht="17.25" thickBot="1" thickTop="1">
      <c r="B24" s="299" t="s">
        <v>17</v>
      </c>
      <c r="C24" s="294">
        <f>SUM(C4:C23)</f>
        <v>9525434.470500002</v>
      </c>
      <c r="D24" s="295" t="s">
        <v>409</v>
      </c>
      <c r="E24" s="295" t="s">
        <v>409</v>
      </c>
      <c r="F24" s="296" t="s">
        <v>409</v>
      </c>
      <c r="G24" s="235"/>
    </row>
    <row r="25" spans="2:7" ht="15.75">
      <c r="B25" s="300" t="s">
        <v>572</v>
      </c>
      <c r="C25" s="153"/>
      <c r="D25" s="153"/>
      <c r="E25" s="153"/>
      <c r="F25" s="153"/>
      <c r="G25" s="235"/>
    </row>
    <row r="26" spans="2:6" ht="15.75">
      <c r="B26" s="339" t="s">
        <v>577</v>
      </c>
      <c r="C26" s="241"/>
      <c r="D26" s="153"/>
      <c r="E26" s="153"/>
      <c r="F26" s="153"/>
    </row>
    <row r="27" spans="2:6" ht="12.75" customHeight="1">
      <c r="B27" s="159"/>
      <c r="C27" s="153"/>
      <c r="D27" s="153"/>
      <c r="E27" s="153"/>
      <c r="F27" s="153"/>
    </row>
    <row r="28" spans="2:6" ht="12.75" customHeight="1">
      <c r="B28" s="159"/>
      <c r="C28" s="153"/>
      <c r="D28" s="153"/>
      <c r="E28" s="153"/>
      <c r="F28" s="153"/>
    </row>
    <row r="29" spans="2:6" ht="12.75" customHeight="1">
      <c r="B29" s="159"/>
      <c r="C29" s="153"/>
      <c r="D29" s="153"/>
      <c r="E29" s="153"/>
      <c r="F29" s="153"/>
    </row>
    <row r="30" spans="6:8" ht="15">
      <c r="F30"/>
      <c r="G30" s="232"/>
      <c r="H30" s="233"/>
    </row>
    <row r="31" spans="6:8" ht="15">
      <c r="F31"/>
      <c r="G31" s="232"/>
      <c r="H31" s="233"/>
    </row>
  </sheetData>
  <sheetProtection/>
  <printOptions horizontalCentered="1"/>
  <pageMargins left="0.75" right="0.75" top="0.75" bottom="0.75" header="0.3" footer="0.3"/>
  <pageSetup fitToHeight="1" fitToWidth="1" horizontalDpi="600" verticalDpi="600" orientation="landscape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0.85546875" style="0" customWidth="1"/>
    <col min="2" max="2" width="20.7109375" style="0" customWidth="1"/>
    <col min="3" max="3" width="48.8515625" style="0" customWidth="1"/>
    <col min="4" max="5" width="15.7109375" style="0" customWidth="1"/>
    <col min="6" max="6" width="25.7109375" style="0" customWidth="1"/>
    <col min="7" max="8" width="20.7109375" style="0" customWidth="1"/>
    <col min="9" max="9" width="11.8515625" style="0" customWidth="1"/>
    <col min="10" max="10" width="10.00390625" style="0" bestFit="1" customWidth="1"/>
    <col min="11" max="253" width="8.8515625" style="0" customWidth="1"/>
    <col min="254" max="254" width="0.85546875" style="0" customWidth="1"/>
    <col min="255" max="255" width="39.00390625" style="0" customWidth="1"/>
    <col min="256" max="16384" width="14.140625" style="0" customWidth="1"/>
  </cols>
  <sheetData>
    <row r="2" ht="16.5" thickBot="1">
      <c r="B2" s="89" t="s">
        <v>621</v>
      </c>
    </row>
    <row r="3" spans="2:8" s="161" customFormat="1" ht="31.5">
      <c r="B3" s="438" t="s">
        <v>81</v>
      </c>
      <c r="C3" s="440" t="s">
        <v>82</v>
      </c>
      <c r="D3" s="436" t="s">
        <v>617</v>
      </c>
      <c r="E3" s="436" t="s">
        <v>618</v>
      </c>
      <c r="F3" s="436" t="s">
        <v>619</v>
      </c>
      <c r="G3" s="436" t="s">
        <v>620</v>
      </c>
      <c r="H3" s="437" t="s">
        <v>106</v>
      </c>
    </row>
    <row r="4" spans="2:8" ht="15.75">
      <c r="B4" s="441" t="s">
        <v>453</v>
      </c>
      <c r="C4" s="442" t="s">
        <v>231</v>
      </c>
      <c r="D4" s="448">
        <v>755495.265</v>
      </c>
      <c r="E4" s="448">
        <v>755495.265</v>
      </c>
      <c r="F4" s="448">
        <f aca="true" t="shared" si="0" ref="F4:F67">SUM(D4:E4)</f>
        <v>1510990.53</v>
      </c>
      <c r="G4" s="456">
        <f>F4/($F$75+$F$76)</f>
        <v>0.008814038480214384</v>
      </c>
      <c r="H4" s="457">
        <f>F4/$F$78</f>
        <v>0.008453963411316424</v>
      </c>
    </row>
    <row r="5" spans="2:8" ht="15.75">
      <c r="B5" s="443" t="s">
        <v>454</v>
      </c>
      <c r="C5" s="444" t="s">
        <v>185</v>
      </c>
      <c r="D5" s="448">
        <v>5634684.3627</v>
      </c>
      <c r="E5" s="448">
        <v>5634684.3627</v>
      </c>
      <c r="F5" s="448">
        <f t="shared" si="0"/>
        <v>11269368.7254</v>
      </c>
      <c r="G5" s="456">
        <f aca="true" t="shared" si="1" ref="G5:G68">F5/($F$75+$F$76)</f>
        <v>0.06573744018991312</v>
      </c>
      <c r="H5" s="457">
        <f aca="true" t="shared" si="2" ref="H5:H68">F5/$F$78</f>
        <v>0.06305190468213273</v>
      </c>
    </row>
    <row r="6" spans="2:8" ht="15.75">
      <c r="B6" s="443" t="s">
        <v>455</v>
      </c>
      <c r="C6" s="444" t="s">
        <v>186</v>
      </c>
      <c r="D6" s="448">
        <v>2109264.6418</v>
      </c>
      <c r="E6" s="448">
        <v>2109264.6418</v>
      </c>
      <c r="F6" s="448">
        <f t="shared" si="0"/>
        <v>4218529.2836</v>
      </c>
      <c r="G6" s="456">
        <f t="shared" si="1"/>
        <v>0.024607883833369634</v>
      </c>
      <c r="H6" s="457">
        <f t="shared" si="2"/>
        <v>0.02360259148223866</v>
      </c>
    </row>
    <row r="7" spans="2:8" ht="15.75">
      <c r="B7" s="443" t="s">
        <v>456</v>
      </c>
      <c r="C7" s="444" t="s">
        <v>184</v>
      </c>
      <c r="D7" s="448">
        <v>1383954.9101</v>
      </c>
      <c r="E7" s="448">
        <v>1383954.9101</v>
      </c>
      <c r="F7" s="448">
        <f t="shared" si="0"/>
        <v>2767909.8202</v>
      </c>
      <c r="G7" s="456">
        <f t="shared" si="1"/>
        <v>0.016146006993840046</v>
      </c>
      <c r="H7" s="457">
        <f t="shared" si="2"/>
        <v>0.01548640304568568</v>
      </c>
    </row>
    <row r="8" spans="2:8" ht="15.75">
      <c r="B8" s="443" t="s">
        <v>457</v>
      </c>
      <c r="C8" s="444" t="s">
        <v>586</v>
      </c>
      <c r="D8" s="448">
        <v>6672312.8162</v>
      </c>
      <c r="E8" s="448">
        <v>6672312.8162</v>
      </c>
      <c r="F8" s="448">
        <f t="shared" si="0"/>
        <v>13344625.6324</v>
      </c>
      <c r="G8" s="456">
        <f t="shared" si="1"/>
        <v>0.07784300529536001</v>
      </c>
      <c r="H8" s="457">
        <f t="shared" si="2"/>
        <v>0.0746629277908346</v>
      </c>
    </row>
    <row r="9" spans="2:8" ht="15.75">
      <c r="B9" s="443" t="s">
        <v>458</v>
      </c>
      <c r="C9" s="444" t="s">
        <v>187</v>
      </c>
      <c r="D9" s="448">
        <v>203216.9045</v>
      </c>
      <c r="E9" s="448">
        <v>203216.9045</v>
      </c>
      <c r="F9" s="448">
        <f t="shared" si="0"/>
        <v>406433.809</v>
      </c>
      <c r="G9" s="456">
        <f t="shared" si="1"/>
        <v>0.002370844264779147</v>
      </c>
      <c r="H9" s="457">
        <f t="shared" si="2"/>
        <v>0.0022739894672986257</v>
      </c>
    </row>
    <row r="10" spans="2:8" ht="15.75">
      <c r="B10" s="443" t="s">
        <v>459</v>
      </c>
      <c r="C10" s="444" t="s">
        <v>188</v>
      </c>
      <c r="D10" s="448">
        <v>2806691.1312</v>
      </c>
      <c r="E10" s="448">
        <v>2806691.1312</v>
      </c>
      <c r="F10" s="448">
        <f t="shared" si="0"/>
        <v>5613382.2624</v>
      </c>
      <c r="G10" s="456">
        <f t="shared" si="1"/>
        <v>0.03274445887158967</v>
      </c>
      <c r="H10" s="457">
        <f t="shared" si="2"/>
        <v>0.031406767493150474</v>
      </c>
    </row>
    <row r="11" spans="2:8" ht="15.75">
      <c r="B11" s="443" t="s">
        <v>460</v>
      </c>
      <c r="C11" s="444" t="s">
        <v>233</v>
      </c>
      <c r="D11" s="448">
        <v>508003.9438</v>
      </c>
      <c r="E11" s="448">
        <v>508003.9438</v>
      </c>
      <c r="F11" s="448">
        <f t="shared" si="0"/>
        <v>1016007.8876</v>
      </c>
      <c r="G11" s="456">
        <f t="shared" si="1"/>
        <v>0.005926663628730837</v>
      </c>
      <c r="H11" s="457">
        <f t="shared" si="2"/>
        <v>0.005684544897431813</v>
      </c>
    </row>
    <row r="12" spans="2:8" ht="15.75">
      <c r="B12" s="443" t="s">
        <v>461</v>
      </c>
      <c r="C12" s="444" t="s">
        <v>232</v>
      </c>
      <c r="D12" s="448">
        <v>199999.5021</v>
      </c>
      <c r="E12" s="448">
        <v>199999.5021</v>
      </c>
      <c r="F12" s="448">
        <f t="shared" si="0"/>
        <v>399999.0042</v>
      </c>
      <c r="G12" s="456">
        <f t="shared" si="1"/>
        <v>0.002333308214093331</v>
      </c>
      <c r="H12" s="457">
        <f t="shared" si="2"/>
        <v>0.002237986856257666</v>
      </c>
    </row>
    <row r="13" spans="2:8" ht="15.75">
      <c r="B13" s="443" t="s">
        <v>462</v>
      </c>
      <c r="C13" s="444" t="s">
        <v>215</v>
      </c>
      <c r="D13" s="448">
        <v>4619924.5689</v>
      </c>
      <c r="E13" s="448">
        <v>4619924.5689</v>
      </c>
      <c r="F13" s="448">
        <f t="shared" si="0"/>
        <v>9239849.1378</v>
      </c>
      <c r="G13" s="456">
        <f t="shared" si="1"/>
        <v>0.05389867390627849</v>
      </c>
      <c r="H13" s="457">
        <f t="shared" si="2"/>
        <v>0.05169678100963664</v>
      </c>
    </row>
    <row r="14" spans="2:10" ht="15.75">
      <c r="B14" s="443" t="s">
        <v>463</v>
      </c>
      <c r="C14" s="444" t="s">
        <v>216</v>
      </c>
      <c r="D14" s="448">
        <v>3482050.3077</v>
      </c>
      <c r="E14" s="448">
        <v>3482050.3077</v>
      </c>
      <c r="F14" s="448">
        <f t="shared" si="0"/>
        <v>6964100.6154</v>
      </c>
      <c r="G14" s="456">
        <f t="shared" si="1"/>
        <v>0.040623584056625604</v>
      </c>
      <c r="H14" s="457">
        <f t="shared" si="2"/>
        <v>0.038964011108208456</v>
      </c>
      <c r="J14" s="767"/>
    </row>
    <row r="15" spans="2:8" ht="15.75">
      <c r="B15" s="443" t="s">
        <v>464</v>
      </c>
      <c r="C15" s="444" t="s">
        <v>234</v>
      </c>
      <c r="D15" s="448">
        <v>327982.5019</v>
      </c>
      <c r="E15" s="448">
        <v>327982.5019</v>
      </c>
      <c r="F15" s="448">
        <f t="shared" si="0"/>
        <v>655965.0038</v>
      </c>
      <c r="G15" s="456">
        <f t="shared" si="1"/>
        <v>0.0038264308547103698</v>
      </c>
      <c r="H15" s="457">
        <f t="shared" si="2"/>
        <v>0.003670111778416797</v>
      </c>
    </row>
    <row r="16" spans="2:8" ht="15.75">
      <c r="B16" s="443" t="s">
        <v>465</v>
      </c>
      <c r="C16" s="444" t="s">
        <v>242</v>
      </c>
      <c r="D16" s="448">
        <v>608003.3609</v>
      </c>
      <c r="E16" s="448">
        <v>608003.3609</v>
      </c>
      <c r="F16" s="448">
        <f t="shared" si="0"/>
        <v>1216006.7218</v>
      </c>
      <c r="G16" s="456">
        <f t="shared" si="1"/>
        <v>0.007093313839726413</v>
      </c>
      <c r="H16" s="457">
        <f t="shared" si="2"/>
        <v>0.0068035345886727884</v>
      </c>
    </row>
    <row r="17" spans="2:8" ht="15.75">
      <c r="B17" s="443" t="s">
        <v>466</v>
      </c>
      <c r="C17" s="444" t="s">
        <v>241</v>
      </c>
      <c r="D17" s="448">
        <v>322999.5064</v>
      </c>
      <c r="E17" s="448">
        <v>322999.5064</v>
      </c>
      <c r="F17" s="448">
        <f t="shared" si="0"/>
        <v>645999.0128</v>
      </c>
      <c r="G17" s="456">
        <f t="shared" si="1"/>
        <v>0.0037682963883299155</v>
      </c>
      <c r="H17" s="457">
        <f t="shared" si="2"/>
        <v>0.0036143522474344895</v>
      </c>
    </row>
    <row r="18" spans="2:8" ht="15.75">
      <c r="B18" s="443" t="s">
        <v>467</v>
      </c>
      <c r="C18" s="444" t="s">
        <v>217</v>
      </c>
      <c r="D18" s="448">
        <v>12629096.3987</v>
      </c>
      <c r="E18" s="448">
        <v>12629096.3987</v>
      </c>
      <c r="F18" s="448">
        <f t="shared" si="0"/>
        <v>25258192.7974</v>
      </c>
      <c r="G18" s="456">
        <f t="shared" si="1"/>
        <v>0.1473382386168611</v>
      </c>
      <c r="H18" s="457">
        <f t="shared" si="2"/>
        <v>0.14131911054743385</v>
      </c>
    </row>
    <row r="19" spans="2:8" ht="15.75">
      <c r="B19" s="443" t="s">
        <v>468</v>
      </c>
      <c r="C19" s="444" t="s">
        <v>218</v>
      </c>
      <c r="D19" s="448">
        <v>1041766.0366</v>
      </c>
      <c r="E19" s="448">
        <v>1041766.0366</v>
      </c>
      <c r="F19" s="448">
        <f t="shared" si="0"/>
        <v>2083532.0732</v>
      </c>
      <c r="G19" s="456">
        <f t="shared" si="1"/>
        <v>0.012153836508787156</v>
      </c>
      <c r="H19" s="457">
        <f t="shared" si="2"/>
        <v>0.011657322506936593</v>
      </c>
    </row>
    <row r="20" spans="2:8" ht="15.75">
      <c r="B20" s="443" t="s">
        <v>469</v>
      </c>
      <c r="C20" s="444" t="s">
        <v>230</v>
      </c>
      <c r="D20" s="448">
        <v>39006.278</v>
      </c>
      <c r="E20" s="448">
        <v>39006.278</v>
      </c>
      <c r="F20" s="448">
        <f t="shared" si="0"/>
        <v>78012.556</v>
      </c>
      <c r="G20" s="456">
        <f t="shared" si="1"/>
        <v>0.0004550694771885033</v>
      </c>
      <c r="H20" s="457">
        <f t="shared" si="2"/>
        <v>0.0004364787739915706</v>
      </c>
    </row>
    <row r="21" spans="2:8" ht="15.75">
      <c r="B21" s="443" t="s">
        <v>470</v>
      </c>
      <c r="C21" s="444" t="s">
        <v>229</v>
      </c>
      <c r="D21" s="448">
        <v>32110.3506</v>
      </c>
      <c r="E21" s="448">
        <v>32110.3506</v>
      </c>
      <c r="F21" s="448">
        <f t="shared" si="0"/>
        <v>64220.7012</v>
      </c>
      <c r="G21" s="456">
        <f t="shared" si="1"/>
        <v>0.00037461765667263987</v>
      </c>
      <c r="H21" s="457">
        <f t="shared" si="2"/>
        <v>0.0003593136074743531</v>
      </c>
    </row>
    <row r="22" spans="2:8" ht="15.75">
      <c r="B22" s="443" t="s">
        <v>471</v>
      </c>
      <c r="C22" s="444" t="s">
        <v>213</v>
      </c>
      <c r="D22" s="448">
        <v>1772616.3496</v>
      </c>
      <c r="E22" s="448">
        <v>1772616.3496</v>
      </c>
      <c r="F22" s="448">
        <f t="shared" si="0"/>
        <v>3545232.6992</v>
      </c>
      <c r="G22" s="456">
        <f t="shared" si="1"/>
        <v>0.02068035292852769</v>
      </c>
      <c r="H22" s="457">
        <f t="shared" si="2"/>
        <v>0.019835509838462963</v>
      </c>
    </row>
    <row r="23" spans="2:8" ht="15.75">
      <c r="B23" s="443" t="s">
        <v>472</v>
      </c>
      <c r="C23" s="444" t="s">
        <v>214</v>
      </c>
      <c r="D23" s="448">
        <v>533583.5609</v>
      </c>
      <c r="E23" s="448">
        <v>533583.5609</v>
      </c>
      <c r="F23" s="448">
        <f t="shared" si="0"/>
        <v>1067167.1218</v>
      </c>
      <c r="G23" s="456">
        <f t="shared" si="1"/>
        <v>0.0062250900251273125</v>
      </c>
      <c r="H23" s="457">
        <f t="shared" si="2"/>
        <v>0.005970779844303232</v>
      </c>
    </row>
    <row r="24" spans="2:8" ht="15.75">
      <c r="B24" s="443" t="s">
        <v>473</v>
      </c>
      <c r="C24" s="444" t="s">
        <v>236</v>
      </c>
      <c r="D24" s="448">
        <v>62878.4545</v>
      </c>
      <c r="E24" s="448">
        <v>62878.4545</v>
      </c>
      <c r="F24" s="448">
        <f t="shared" si="0"/>
        <v>125756.909</v>
      </c>
      <c r="G24" s="456">
        <f t="shared" si="1"/>
        <v>0.0007335758981089171</v>
      </c>
      <c r="H24" s="457">
        <f t="shared" si="2"/>
        <v>0.0007036075251949124</v>
      </c>
    </row>
    <row r="25" spans="2:8" ht="15.75">
      <c r="B25" s="443" t="s">
        <v>474</v>
      </c>
      <c r="C25" s="444" t="s">
        <v>235</v>
      </c>
      <c r="D25" s="448">
        <v>503017.1349</v>
      </c>
      <c r="E25" s="448">
        <v>503017.1349</v>
      </c>
      <c r="F25" s="448">
        <f t="shared" si="0"/>
        <v>1006034.2698</v>
      </c>
      <c r="G25" s="456">
        <f t="shared" si="1"/>
        <v>0.005868484673051909</v>
      </c>
      <c r="H25" s="457">
        <f t="shared" si="2"/>
        <v>0.005628742694647884</v>
      </c>
    </row>
    <row r="26" spans="2:8" ht="15.75">
      <c r="B26" s="443" t="s">
        <v>475</v>
      </c>
      <c r="C26" s="444" t="s">
        <v>237</v>
      </c>
      <c r="D26" s="448">
        <v>692467.8784</v>
      </c>
      <c r="E26" s="448">
        <v>692467.8784</v>
      </c>
      <c r="F26" s="448">
        <f t="shared" si="0"/>
        <v>1384935.7568</v>
      </c>
      <c r="G26" s="456">
        <f t="shared" si="1"/>
        <v>0.008078725055318535</v>
      </c>
      <c r="H26" s="457">
        <f t="shared" si="2"/>
        <v>0.0077486893415612745</v>
      </c>
    </row>
    <row r="27" spans="2:8" ht="15.75">
      <c r="B27" s="443" t="s">
        <v>476</v>
      </c>
      <c r="C27" s="444" t="s">
        <v>183</v>
      </c>
      <c r="D27" s="448">
        <v>208626.1962</v>
      </c>
      <c r="E27" s="448">
        <v>208626.1962</v>
      </c>
      <c r="F27" s="448">
        <f t="shared" si="0"/>
        <v>417252.3924</v>
      </c>
      <c r="G27" s="456">
        <f t="shared" si="1"/>
        <v>0.002433952145666401</v>
      </c>
      <c r="H27" s="457">
        <f t="shared" si="2"/>
        <v>0.0023345192366188046</v>
      </c>
    </row>
    <row r="28" spans="2:8" ht="15.75">
      <c r="B28" s="443" t="s">
        <v>477</v>
      </c>
      <c r="C28" s="444" t="s">
        <v>225</v>
      </c>
      <c r="D28" s="448">
        <v>166386.4568</v>
      </c>
      <c r="E28" s="448">
        <v>166386.4568</v>
      </c>
      <c r="F28" s="448">
        <f t="shared" si="0"/>
        <v>332772.9136</v>
      </c>
      <c r="G28" s="456">
        <f t="shared" si="1"/>
        <v>0.0019411592643426142</v>
      </c>
      <c r="H28" s="457">
        <f t="shared" si="2"/>
        <v>0.0018618581519842892</v>
      </c>
    </row>
    <row r="29" spans="2:8" ht="15.75">
      <c r="B29" s="443" t="s">
        <v>478</v>
      </c>
      <c r="C29" s="444" t="s">
        <v>226</v>
      </c>
      <c r="D29" s="448">
        <v>249563.9353</v>
      </c>
      <c r="E29" s="448">
        <v>249563.9353</v>
      </c>
      <c r="F29" s="448">
        <f t="shared" si="0"/>
        <v>499127.8706</v>
      </c>
      <c r="G29" s="456">
        <f t="shared" si="1"/>
        <v>0.0029115551492012765</v>
      </c>
      <c r="H29" s="457">
        <f t="shared" si="2"/>
        <v>0.0027926109871917455</v>
      </c>
    </row>
    <row r="30" spans="2:8" ht="15.75">
      <c r="B30" s="443" t="s">
        <v>479</v>
      </c>
      <c r="C30" s="444" t="s">
        <v>228</v>
      </c>
      <c r="D30" s="448">
        <v>84825.9785</v>
      </c>
      <c r="E30" s="448">
        <v>84825.9785</v>
      </c>
      <c r="F30" s="448">
        <f t="shared" si="0"/>
        <v>169651.957</v>
      </c>
      <c r="G30" s="456">
        <f t="shared" si="1"/>
        <v>0.0009896282256922392</v>
      </c>
      <c r="H30" s="457">
        <f t="shared" si="2"/>
        <v>0.0009491994877931017</v>
      </c>
    </row>
    <row r="31" spans="2:8" ht="15.75">
      <c r="B31" s="443" t="s">
        <v>480</v>
      </c>
      <c r="C31" s="444" t="s">
        <v>227</v>
      </c>
      <c r="D31" s="448">
        <v>127711.4676</v>
      </c>
      <c r="E31" s="448">
        <v>127711.4676</v>
      </c>
      <c r="F31" s="448">
        <f t="shared" si="0"/>
        <v>255422.9352</v>
      </c>
      <c r="G31" s="456">
        <f t="shared" si="1"/>
        <v>0.001489954791167424</v>
      </c>
      <c r="H31" s="457">
        <f t="shared" si="2"/>
        <v>0.0014290864871216934</v>
      </c>
    </row>
    <row r="32" spans="2:8" ht="15.75">
      <c r="B32" s="443" t="s">
        <v>481</v>
      </c>
      <c r="C32" s="444" t="s">
        <v>243</v>
      </c>
      <c r="D32" s="448">
        <v>2499986.0527</v>
      </c>
      <c r="E32" s="448">
        <v>2499986.0527</v>
      </c>
      <c r="F32" s="448">
        <f t="shared" si="0"/>
        <v>4999972.1054</v>
      </c>
      <c r="G32" s="456">
        <f t="shared" si="1"/>
        <v>0.029166262568829024</v>
      </c>
      <c r="H32" s="457">
        <f t="shared" si="2"/>
        <v>0.027974749276988748</v>
      </c>
    </row>
    <row r="33" spans="2:8" ht="15.75">
      <c r="B33" s="443" t="s">
        <v>482</v>
      </c>
      <c r="C33" s="444" t="s">
        <v>244</v>
      </c>
      <c r="D33" s="448">
        <v>427290.2167</v>
      </c>
      <c r="E33" s="448">
        <v>427290.2167</v>
      </c>
      <c r="F33" s="448">
        <f t="shared" si="0"/>
        <v>854580.4334</v>
      </c>
      <c r="G33" s="456">
        <f t="shared" si="1"/>
        <v>0.004985011272324709</v>
      </c>
      <c r="H33" s="457">
        <f t="shared" si="2"/>
        <v>0.004781361347109523</v>
      </c>
    </row>
    <row r="34" spans="2:8" ht="15.75">
      <c r="B34" s="443" t="s">
        <v>483</v>
      </c>
      <c r="C34" s="444" t="s">
        <v>245</v>
      </c>
      <c r="D34" s="448">
        <v>150000.4522</v>
      </c>
      <c r="E34" s="448">
        <v>150000.4522</v>
      </c>
      <c r="F34" s="448">
        <f t="shared" si="0"/>
        <v>300000.9044</v>
      </c>
      <c r="G34" s="456">
        <f t="shared" si="1"/>
        <v>0.0017499907927819487</v>
      </c>
      <c r="H34" s="457">
        <f t="shared" si="2"/>
        <v>0.0016784993809057403</v>
      </c>
    </row>
    <row r="35" spans="2:8" ht="15.75">
      <c r="B35" s="443" t="s">
        <v>484</v>
      </c>
      <c r="C35" s="444" t="s">
        <v>240</v>
      </c>
      <c r="D35" s="448">
        <v>325000.108</v>
      </c>
      <c r="E35" s="448">
        <v>325000.108</v>
      </c>
      <c r="F35" s="448">
        <f t="shared" si="0"/>
        <v>650000.216</v>
      </c>
      <c r="G35" s="456">
        <f t="shared" si="1"/>
        <v>0.003791636547167282</v>
      </c>
      <c r="H35" s="457">
        <f t="shared" si="2"/>
        <v>0.00363673890359311</v>
      </c>
    </row>
    <row r="36" spans="2:8" ht="15.75">
      <c r="B36" s="443" t="s">
        <v>485</v>
      </c>
      <c r="C36" s="444" t="s">
        <v>189</v>
      </c>
      <c r="D36" s="448">
        <v>863689.2065</v>
      </c>
      <c r="E36" s="448">
        <v>863689.2065</v>
      </c>
      <c r="F36" s="448">
        <f t="shared" si="0"/>
        <v>1727378.413</v>
      </c>
      <c r="G36" s="456">
        <f t="shared" si="1"/>
        <v>0.010076290684676664</v>
      </c>
      <c r="H36" s="457">
        <f t="shared" si="2"/>
        <v>0.009664649520338046</v>
      </c>
    </row>
    <row r="37" spans="2:8" ht="15.75">
      <c r="B37" s="443" t="s">
        <v>486</v>
      </c>
      <c r="C37" s="444" t="s">
        <v>238</v>
      </c>
      <c r="D37" s="448">
        <v>1600000</v>
      </c>
      <c r="E37" s="448">
        <v>1600000</v>
      </c>
      <c r="F37" s="448">
        <f t="shared" si="0"/>
        <v>3200000</v>
      </c>
      <c r="G37" s="456">
        <f t="shared" si="1"/>
        <v>0.018666512183028724</v>
      </c>
      <c r="H37" s="457">
        <f t="shared" si="2"/>
        <v>0.017903939421918518</v>
      </c>
    </row>
    <row r="38" spans="2:8" ht="15.75">
      <c r="B38" s="443" t="s">
        <v>487</v>
      </c>
      <c r="C38" s="444" t="s">
        <v>239</v>
      </c>
      <c r="D38" s="448">
        <v>5133811</v>
      </c>
      <c r="E38" s="448">
        <v>5133811</v>
      </c>
      <c r="F38" s="448">
        <f t="shared" si="0"/>
        <v>10267622</v>
      </c>
      <c r="G38" s="456">
        <f t="shared" si="1"/>
        <v>0.0598939659855418</v>
      </c>
      <c r="H38" s="457">
        <f t="shared" si="2"/>
        <v>0.057447150717236835</v>
      </c>
    </row>
    <row r="39" spans="2:8" ht="15.75">
      <c r="B39" s="443" t="s">
        <v>488</v>
      </c>
      <c r="C39" s="444" t="s">
        <v>190</v>
      </c>
      <c r="D39" s="516">
        <v>259196.8212</v>
      </c>
      <c r="E39" s="516">
        <v>259196.8212</v>
      </c>
      <c r="F39" s="448">
        <f t="shared" si="0"/>
        <v>518393.6424</v>
      </c>
      <c r="G39" s="456">
        <f t="shared" si="1"/>
        <v>0.0030239378879575738</v>
      </c>
      <c r="H39" s="457">
        <f t="shared" si="2"/>
        <v>0.0029004026156991534</v>
      </c>
    </row>
    <row r="40" spans="2:8" ht="15.75">
      <c r="B40" s="443" t="s">
        <v>489</v>
      </c>
      <c r="C40" s="444" t="s">
        <v>191</v>
      </c>
      <c r="D40" s="516">
        <v>351719.8315</v>
      </c>
      <c r="E40" s="516">
        <v>351714.949</v>
      </c>
      <c r="F40" s="448">
        <f t="shared" si="0"/>
        <v>703434.7805</v>
      </c>
      <c r="G40" s="456">
        <f t="shared" si="1"/>
        <v>0.0041033355938029335</v>
      </c>
      <c r="H40" s="457">
        <f t="shared" si="2"/>
        <v>0.003935704280419547</v>
      </c>
    </row>
    <row r="41" spans="2:8" ht="15.75">
      <c r="B41" s="443" t="s">
        <v>490</v>
      </c>
      <c r="C41" s="444" t="s">
        <v>192</v>
      </c>
      <c r="D41" s="516">
        <v>473030.0371</v>
      </c>
      <c r="E41" s="516">
        <v>473030.0371</v>
      </c>
      <c r="F41" s="448">
        <f t="shared" si="0"/>
        <v>946060.0742</v>
      </c>
      <c r="G41" s="456">
        <f t="shared" si="1"/>
        <v>0.00551863809404105</v>
      </c>
      <c r="H41" s="457">
        <f t="shared" si="2"/>
        <v>0.005293188205616419</v>
      </c>
    </row>
    <row r="42" spans="2:8" ht="15.75">
      <c r="B42" s="443" t="s">
        <v>491</v>
      </c>
      <c r="C42" s="444" t="s">
        <v>193</v>
      </c>
      <c r="D42" s="516">
        <v>272858.4352</v>
      </c>
      <c r="E42" s="516">
        <v>272858.4352</v>
      </c>
      <c r="F42" s="448">
        <f t="shared" si="0"/>
        <v>545716.8704</v>
      </c>
      <c r="G42" s="456">
        <f t="shared" si="1"/>
        <v>0.003183322065564346</v>
      </c>
      <c r="H42" s="457">
        <f t="shared" si="2"/>
        <v>0.003053275559112675</v>
      </c>
    </row>
    <row r="43" spans="2:8" ht="15.75">
      <c r="B43" s="443" t="s">
        <v>492</v>
      </c>
      <c r="C43" s="444" t="s">
        <v>194</v>
      </c>
      <c r="D43" s="516">
        <v>216972.8735</v>
      </c>
      <c r="E43" s="516">
        <v>216972.8735</v>
      </c>
      <c r="F43" s="448">
        <f t="shared" si="0"/>
        <v>433945.747</v>
      </c>
      <c r="G43" s="456">
        <f t="shared" si="1"/>
        <v>0.0025313292416090627</v>
      </c>
      <c r="H43" s="457">
        <f t="shared" si="2"/>
        <v>0.0024279182395897437</v>
      </c>
    </row>
    <row r="44" spans="2:8" ht="15.75">
      <c r="B44" s="443" t="s">
        <v>493</v>
      </c>
      <c r="C44" s="444" t="s">
        <v>195</v>
      </c>
      <c r="D44" s="516">
        <v>104231.9472</v>
      </c>
      <c r="E44" s="516">
        <v>104231.9472</v>
      </c>
      <c r="F44" s="448">
        <f t="shared" si="0"/>
        <v>208463.8944</v>
      </c>
      <c r="G44" s="456">
        <f t="shared" si="1"/>
        <v>0.001216029320168504</v>
      </c>
      <c r="H44" s="457">
        <f t="shared" si="2"/>
        <v>0.0011663515428108808</v>
      </c>
    </row>
    <row r="45" spans="2:8" ht="15.75">
      <c r="B45" s="443" t="s">
        <v>494</v>
      </c>
      <c r="C45" s="444" t="s">
        <v>196</v>
      </c>
      <c r="D45" s="516">
        <v>147058.6139</v>
      </c>
      <c r="E45" s="516">
        <v>147058.6139</v>
      </c>
      <c r="F45" s="448">
        <f t="shared" si="0"/>
        <v>294117.2278</v>
      </c>
      <c r="G45" s="456">
        <f t="shared" si="1"/>
        <v>0.001715669629989792</v>
      </c>
      <c r="H45" s="457">
        <f t="shared" si="2"/>
        <v>0.0016455803217105653</v>
      </c>
    </row>
    <row r="46" spans="2:8" ht="15.75">
      <c r="B46" s="443" t="s">
        <v>495</v>
      </c>
      <c r="C46" s="444" t="s">
        <v>197</v>
      </c>
      <c r="D46" s="516">
        <v>144858.697</v>
      </c>
      <c r="E46" s="516">
        <v>144858.697</v>
      </c>
      <c r="F46" s="448">
        <f t="shared" si="0"/>
        <v>289717.394</v>
      </c>
      <c r="G46" s="456">
        <f t="shared" si="1"/>
        <v>0.001690004145230104</v>
      </c>
      <c r="H46" s="457">
        <f t="shared" si="2"/>
        <v>0.001620963334891281</v>
      </c>
    </row>
    <row r="47" spans="2:8" ht="15.75">
      <c r="B47" s="443" t="s">
        <v>496</v>
      </c>
      <c r="C47" s="444" t="s">
        <v>198</v>
      </c>
      <c r="D47" s="516">
        <v>114646.9509</v>
      </c>
      <c r="E47" s="516">
        <v>114646.9509</v>
      </c>
      <c r="F47" s="448">
        <f t="shared" si="0"/>
        <v>229293.9018</v>
      </c>
      <c r="G47" s="456">
        <f t="shared" si="1"/>
        <v>0.0013375366910762163</v>
      </c>
      <c r="H47" s="457">
        <f t="shared" si="2"/>
        <v>0.0012828950398882917</v>
      </c>
    </row>
    <row r="48" spans="2:8" ht="15.75">
      <c r="B48" s="443" t="s">
        <v>497</v>
      </c>
      <c r="C48" s="444" t="s">
        <v>199</v>
      </c>
      <c r="D48" s="516">
        <v>153966.1517</v>
      </c>
      <c r="E48" s="516">
        <v>153966.1517</v>
      </c>
      <c r="F48" s="448">
        <f t="shared" si="0"/>
        <v>307932.3034</v>
      </c>
      <c r="G48" s="456">
        <f t="shared" si="1"/>
        <v>0.0017962569040513117</v>
      </c>
      <c r="H48" s="457">
        <f t="shared" si="2"/>
        <v>0.001722875408164198</v>
      </c>
    </row>
    <row r="49" spans="2:8" ht="15.75">
      <c r="B49" s="443" t="s">
        <v>498</v>
      </c>
      <c r="C49" s="444" t="s">
        <v>200</v>
      </c>
      <c r="D49" s="516">
        <v>107281.6364</v>
      </c>
      <c r="E49" s="516">
        <v>107281.6364</v>
      </c>
      <c r="F49" s="448">
        <f t="shared" si="0"/>
        <v>214563.2728</v>
      </c>
      <c r="G49" s="456">
        <f t="shared" si="1"/>
        <v>0.0012516087330474112</v>
      </c>
      <c r="H49" s="457">
        <f t="shared" si="2"/>
        <v>0.0012004774494936805</v>
      </c>
    </row>
    <row r="50" spans="2:8" ht="15.75">
      <c r="B50" s="443" t="s">
        <v>499</v>
      </c>
      <c r="C50" s="444" t="s">
        <v>201</v>
      </c>
      <c r="D50" s="516">
        <v>97144.5803</v>
      </c>
      <c r="E50" s="516">
        <v>97144.5803</v>
      </c>
      <c r="F50" s="448">
        <f t="shared" si="0"/>
        <v>194289.1606</v>
      </c>
      <c r="G50" s="456">
        <f t="shared" si="1"/>
        <v>0.0011333440573032265</v>
      </c>
      <c r="H50" s="457">
        <f t="shared" si="2"/>
        <v>0.001087044175536812</v>
      </c>
    </row>
    <row r="51" spans="2:8" ht="15.75">
      <c r="B51" s="443" t="s">
        <v>500</v>
      </c>
      <c r="C51" s="444" t="s">
        <v>202</v>
      </c>
      <c r="D51" s="516">
        <v>135968.9484</v>
      </c>
      <c r="E51" s="516">
        <v>135968.9484</v>
      </c>
      <c r="F51" s="448">
        <f t="shared" si="0"/>
        <v>271937.8968</v>
      </c>
      <c r="G51" s="456">
        <f t="shared" si="1"/>
        <v>0.0015862912698888774</v>
      </c>
      <c r="H51" s="457">
        <f t="shared" si="2"/>
        <v>0.001521487384634728</v>
      </c>
    </row>
    <row r="52" spans="2:8" ht="15.75">
      <c r="B52" s="443" t="s">
        <v>501</v>
      </c>
      <c r="C52" s="444" t="s">
        <v>203</v>
      </c>
      <c r="D52" s="516">
        <v>147696.5562</v>
      </c>
      <c r="E52" s="516">
        <v>147697.6062</v>
      </c>
      <c r="F52" s="448">
        <f t="shared" si="0"/>
        <v>295394.16240000003</v>
      </c>
      <c r="G52" s="456">
        <f t="shared" si="1"/>
        <v>0.0017231183535109894</v>
      </c>
      <c r="H52" s="457">
        <f t="shared" si="2"/>
        <v>0.001652724746624363</v>
      </c>
    </row>
    <row r="53" spans="2:8" ht="15.75">
      <c r="B53" s="443" t="s">
        <v>502</v>
      </c>
      <c r="C53" s="444" t="s">
        <v>204</v>
      </c>
      <c r="D53" s="516">
        <v>126323.4053</v>
      </c>
      <c r="E53" s="516">
        <v>126323.4053</v>
      </c>
      <c r="F53" s="448">
        <f t="shared" si="0"/>
        <v>252646.8106</v>
      </c>
      <c r="G53" s="456">
        <f t="shared" si="1"/>
        <v>0.0014737608650213284</v>
      </c>
      <c r="H53" s="457">
        <f t="shared" si="2"/>
        <v>0.001413554122538538</v>
      </c>
    </row>
    <row r="54" spans="2:8" ht="15.75">
      <c r="B54" s="443" t="s">
        <v>503</v>
      </c>
      <c r="C54" s="444" t="s">
        <v>205</v>
      </c>
      <c r="D54" s="516">
        <v>25299.9125</v>
      </c>
      <c r="E54" s="516">
        <v>25299.9125</v>
      </c>
      <c r="F54" s="448">
        <f t="shared" si="0"/>
        <v>50599.825</v>
      </c>
      <c r="G54" s="456">
        <f t="shared" si="1"/>
        <v>0.0002951632030692567</v>
      </c>
      <c r="H54" s="457">
        <f t="shared" si="2"/>
        <v>0.00028310506298739944</v>
      </c>
    </row>
    <row r="55" spans="2:8" ht="15.75">
      <c r="B55" s="443" t="s">
        <v>504</v>
      </c>
      <c r="C55" s="444" t="s">
        <v>206</v>
      </c>
      <c r="D55" s="516">
        <v>168080.5175</v>
      </c>
      <c r="E55" s="516">
        <v>168080.5175</v>
      </c>
      <c r="F55" s="448">
        <f t="shared" si="0"/>
        <v>336161.035</v>
      </c>
      <c r="G55" s="456">
        <f t="shared" si="1"/>
        <v>0.0019609231422772016</v>
      </c>
      <c r="H55" s="457">
        <f t="shared" si="2"/>
        <v>0.001880814627077947</v>
      </c>
    </row>
    <row r="56" spans="2:8" ht="15.75">
      <c r="B56" s="443" t="s">
        <v>505</v>
      </c>
      <c r="C56" s="444" t="s">
        <v>207</v>
      </c>
      <c r="D56" s="516">
        <v>0</v>
      </c>
      <c r="E56" s="516">
        <v>0</v>
      </c>
      <c r="F56" s="448">
        <f t="shared" si="0"/>
        <v>0</v>
      </c>
      <c r="G56" s="456">
        <f t="shared" si="1"/>
        <v>0</v>
      </c>
      <c r="H56" s="457">
        <f t="shared" si="2"/>
        <v>0</v>
      </c>
    </row>
    <row r="57" spans="2:8" ht="15.75">
      <c r="B57" s="443" t="s">
        <v>508</v>
      </c>
      <c r="C57" s="444" t="s">
        <v>172</v>
      </c>
      <c r="D57" s="516">
        <v>86144.9173</v>
      </c>
      <c r="E57" s="516">
        <v>0</v>
      </c>
      <c r="F57" s="448">
        <f t="shared" si="0"/>
        <v>86144.9173</v>
      </c>
      <c r="G57" s="456">
        <f t="shared" si="1"/>
        <v>0.0005025078588395162</v>
      </c>
      <c r="H57" s="457">
        <f t="shared" si="2"/>
        <v>0.00048197918151418145</v>
      </c>
    </row>
    <row r="58" spans="2:8" ht="15.75">
      <c r="B58" s="443" t="s">
        <v>509</v>
      </c>
      <c r="C58" s="444" t="s">
        <v>178</v>
      </c>
      <c r="D58" s="516">
        <v>744356.5663999999</v>
      </c>
      <c r="E58" s="516">
        <v>744356.5663999999</v>
      </c>
      <c r="F58" s="448">
        <f t="shared" si="0"/>
        <v>1488713.1327999998</v>
      </c>
      <c r="G58" s="456">
        <f t="shared" si="1"/>
        <v>0.008684088072014392</v>
      </c>
      <c r="H58" s="457">
        <f t="shared" si="2"/>
        <v>0.008329321795708042</v>
      </c>
    </row>
    <row r="59" spans="2:8" ht="15.75">
      <c r="B59" s="443" t="s">
        <v>510</v>
      </c>
      <c r="C59" s="444" t="s">
        <v>181</v>
      </c>
      <c r="D59" s="448">
        <v>883640.8539</v>
      </c>
      <c r="E59" s="448">
        <v>896727.2357000001</v>
      </c>
      <c r="F59" s="448">
        <f t="shared" si="0"/>
        <v>1780368.0896</v>
      </c>
      <c r="G59" s="456">
        <f t="shared" si="1"/>
        <v>0.010385394573373117</v>
      </c>
      <c r="H59" s="457">
        <f t="shared" si="2"/>
        <v>0.009961125757786</v>
      </c>
    </row>
    <row r="60" spans="2:8" ht="15.75">
      <c r="B60" s="443" t="s">
        <v>511</v>
      </c>
      <c r="C60" s="444" t="s">
        <v>176</v>
      </c>
      <c r="D60" s="448">
        <v>2370948.7646</v>
      </c>
      <c r="E60" s="448">
        <v>2370948.7646</v>
      </c>
      <c r="F60" s="448">
        <f t="shared" si="0"/>
        <v>4741897.5292</v>
      </c>
      <c r="G60" s="456">
        <f t="shared" si="1"/>
        <v>0.027660839999839253</v>
      </c>
      <c r="H60" s="457">
        <f t="shared" si="2"/>
        <v>0.02653082690866934</v>
      </c>
    </row>
    <row r="61" spans="2:8" ht="15.75">
      <c r="B61" s="443" t="s">
        <v>512</v>
      </c>
      <c r="C61" s="444" t="s">
        <v>173</v>
      </c>
      <c r="D61" s="448">
        <v>636587.1539</v>
      </c>
      <c r="E61" s="448">
        <v>636587.1539</v>
      </c>
      <c r="F61" s="448">
        <f t="shared" si="0"/>
        <v>1273174.3078</v>
      </c>
      <c r="G61" s="456">
        <f t="shared" si="1"/>
        <v>0.007426788664896208</v>
      </c>
      <c r="H61" s="457">
        <f t="shared" si="2"/>
        <v>0.007123386150123201</v>
      </c>
    </row>
    <row r="62" spans="2:8" ht="15.75">
      <c r="B62" s="443" t="s">
        <v>513</v>
      </c>
      <c r="C62" s="444" t="s">
        <v>180</v>
      </c>
      <c r="D62" s="448">
        <v>1070656.8469</v>
      </c>
      <c r="E62" s="448">
        <v>1070656.8469</v>
      </c>
      <c r="F62" s="448">
        <f t="shared" si="0"/>
        <v>2141313.6938</v>
      </c>
      <c r="G62" s="456">
        <f t="shared" si="1"/>
        <v>0.012490893172813732</v>
      </c>
      <c r="H62" s="457">
        <f t="shared" si="2"/>
        <v>0.011980609580349931</v>
      </c>
    </row>
    <row r="63" spans="2:8" ht="15.75">
      <c r="B63" s="443" t="s">
        <v>514</v>
      </c>
      <c r="C63" s="444" t="s">
        <v>220</v>
      </c>
      <c r="D63" s="448">
        <v>264016.88300000003</v>
      </c>
      <c r="E63" s="448">
        <v>264016.88300000003</v>
      </c>
      <c r="F63" s="448">
        <f t="shared" si="0"/>
        <v>528033.7660000001</v>
      </c>
      <c r="G63" s="456">
        <f t="shared" si="1"/>
        <v>0.003080171476902981</v>
      </c>
      <c r="H63" s="457">
        <f t="shared" si="2"/>
        <v>0.0029543389247473437</v>
      </c>
    </row>
    <row r="64" spans="2:8" ht="15.75">
      <c r="B64" s="443" t="s">
        <v>515</v>
      </c>
      <c r="C64" s="444" t="s">
        <v>179</v>
      </c>
      <c r="D64" s="448">
        <v>2039667.1538</v>
      </c>
      <c r="E64" s="448">
        <v>2039667.1538</v>
      </c>
      <c r="F64" s="448">
        <f t="shared" si="0"/>
        <v>4079334.3076</v>
      </c>
      <c r="G64" s="456">
        <f t="shared" si="1"/>
        <v>0.023795919859832013</v>
      </c>
      <c r="H64" s="457">
        <f t="shared" si="2"/>
        <v>0.022823798226570102</v>
      </c>
    </row>
    <row r="65" spans="2:8" ht="15.75">
      <c r="B65" s="443" t="s">
        <v>516</v>
      </c>
      <c r="C65" s="444" t="s">
        <v>174</v>
      </c>
      <c r="D65" s="448">
        <v>994511.4351</v>
      </c>
      <c r="E65" s="448">
        <v>994511.4351</v>
      </c>
      <c r="F65" s="448">
        <f t="shared" si="0"/>
        <v>1989022.8702</v>
      </c>
      <c r="G65" s="456">
        <f t="shared" si="1"/>
        <v>0.011602537387159707</v>
      </c>
      <c r="H65" s="457">
        <f t="shared" si="2"/>
        <v>0.011128545305272282</v>
      </c>
    </row>
    <row r="66" spans="2:8" ht="15.75">
      <c r="B66" s="443" t="s">
        <v>517</v>
      </c>
      <c r="C66" s="444" t="s">
        <v>175</v>
      </c>
      <c r="D66" s="448">
        <v>2769366.3301</v>
      </c>
      <c r="E66" s="448">
        <v>2769366.3301</v>
      </c>
      <c r="F66" s="448">
        <f t="shared" si="0"/>
        <v>5538732.6602</v>
      </c>
      <c r="G66" s="456">
        <f t="shared" si="1"/>
        <v>0.03230900646255075</v>
      </c>
      <c r="H66" s="457">
        <f t="shared" si="2"/>
        <v>0.030989104382007002</v>
      </c>
    </row>
    <row r="67" spans="2:8" ht="15.75">
      <c r="B67" s="443" t="s">
        <v>518</v>
      </c>
      <c r="C67" s="444" t="s">
        <v>182</v>
      </c>
      <c r="D67" s="448">
        <v>523665.8103</v>
      </c>
      <c r="E67" s="448">
        <v>523665.8103</v>
      </c>
      <c r="F67" s="448">
        <f t="shared" si="0"/>
        <v>1047331.6206</v>
      </c>
      <c r="G67" s="456">
        <f t="shared" si="1"/>
        <v>0.006109383892375349</v>
      </c>
      <c r="H67" s="457">
        <f t="shared" si="2"/>
        <v>0.005859800590588171</v>
      </c>
    </row>
    <row r="68" spans="2:8" ht="15.75">
      <c r="B68" s="443" t="s">
        <v>519</v>
      </c>
      <c r="C68" s="444" t="s">
        <v>219</v>
      </c>
      <c r="D68" s="448">
        <v>600806.6183</v>
      </c>
      <c r="E68" s="448">
        <v>600806.6183</v>
      </c>
      <c r="F68" s="448">
        <f aca="true" t="shared" si="3" ref="F68:F73">SUM(D68:E68)</f>
        <v>1201613.2366</v>
      </c>
      <c r="G68" s="456">
        <f t="shared" si="1"/>
        <v>0.007009352537588274</v>
      </c>
      <c r="H68" s="457">
        <f t="shared" si="2"/>
        <v>0.006723003311456826</v>
      </c>
    </row>
    <row r="69" spans="2:8" ht="15.75">
      <c r="B69" s="443" t="s">
        <v>520</v>
      </c>
      <c r="C69" s="444" t="s">
        <v>222</v>
      </c>
      <c r="D69" s="448">
        <v>549534.0086000001</v>
      </c>
      <c r="E69" s="448">
        <v>549534.0086000001</v>
      </c>
      <c r="F69" s="448">
        <f t="shared" si="3"/>
        <v>1099068.0172000001</v>
      </c>
      <c r="G69" s="456">
        <f aca="true" t="shared" si="4" ref="G69:G74">F69/($F$75+$F$76)</f>
        <v>0.006411177041575321</v>
      </c>
      <c r="H69" s="457">
        <f aca="true" t="shared" si="5" ref="H69:H77">F69/$F$78</f>
        <v>0.006149264750161532</v>
      </c>
    </row>
    <row r="70" spans="2:8" ht="15.75">
      <c r="B70" s="443" t="s">
        <v>521</v>
      </c>
      <c r="C70" s="444" t="s">
        <v>221</v>
      </c>
      <c r="D70" s="448">
        <v>689201.883</v>
      </c>
      <c r="E70" s="448">
        <v>689201.883</v>
      </c>
      <c r="F70" s="448">
        <f t="shared" si="3"/>
        <v>1378403.766</v>
      </c>
      <c r="G70" s="456">
        <f t="shared" si="4"/>
        <v>0.00804062209099115</v>
      </c>
      <c r="H70" s="457">
        <f t="shared" si="5"/>
        <v>0.007712142976690109</v>
      </c>
    </row>
    <row r="71" spans="2:8" ht="15.75">
      <c r="B71" s="443" t="s">
        <v>522</v>
      </c>
      <c r="C71" s="444" t="s">
        <v>177</v>
      </c>
      <c r="D71" s="448">
        <v>2712698.7165</v>
      </c>
      <c r="E71" s="448">
        <v>2712698.7265</v>
      </c>
      <c r="F71" s="448">
        <f t="shared" si="3"/>
        <v>5425397.443</v>
      </c>
      <c r="G71" s="456">
        <f t="shared" si="4"/>
        <v>0.03164788983360387</v>
      </c>
      <c r="H71" s="457">
        <f t="shared" si="5"/>
        <v>0.030354995987282384</v>
      </c>
    </row>
    <row r="72" spans="2:8" ht="15.75">
      <c r="B72" s="443" t="s">
        <v>506</v>
      </c>
      <c r="C72" s="444" t="s">
        <v>208</v>
      </c>
      <c r="D72" s="448">
        <v>1393949.599</v>
      </c>
      <c r="E72" s="448">
        <v>1393949.599</v>
      </c>
      <c r="F72" s="448">
        <f t="shared" si="3"/>
        <v>2787899.198</v>
      </c>
      <c r="G72" s="456">
        <f t="shared" si="4"/>
        <v>0.01626261073266344</v>
      </c>
      <c r="H72" s="457">
        <f t="shared" si="5"/>
        <v>0.015598243236064756</v>
      </c>
    </row>
    <row r="73" spans="2:8" ht="15.75">
      <c r="B73" s="443" t="s">
        <v>507</v>
      </c>
      <c r="C73" s="444" t="s">
        <v>209</v>
      </c>
      <c r="D73" s="448">
        <v>322433.6367</v>
      </c>
      <c r="E73" s="448">
        <v>322433.6367</v>
      </c>
      <c r="F73" s="448">
        <f t="shared" si="3"/>
        <v>644867.2734</v>
      </c>
      <c r="G73" s="456">
        <f t="shared" si="4"/>
        <v>0.0037616946297992547</v>
      </c>
      <c r="H73" s="457">
        <f t="shared" si="5"/>
        <v>0.003608020186916052</v>
      </c>
    </row>
    <row r="74" spans="2:8" ht="16.5" thickBot="1">
      <c r="B74" s="445" t="s">
        <v>523</v>
      </c>
      <c r="C74" s="446" t="s">
        <v>223</v>
      </c>
      <c r="D74" s="449">
        <v>748905.4337</v>
      </c>
      <c r="E74" s="449">
        <v>748905.4337</v>
      </c>
      <c r="F74" s="449">
        <f>SUM(D74:E74)</f>
        <v>1497810.8674</v>
      </c>
      <c r="G74" s="458">
        <f t="shared" si="4"/>
        <v>0.008737157751310913</v>
      </c>
      <c r="H74" s="459">
        <f t="shared" si="5"/>
        <v>0.008380223448569011</v>
      </c>
    </row>
    <row r="75" spans="2:8" ht="16.5" thickTop="1">
      <c r="B75" s="822" t="s">
        <v>623</v>
      </c>
      <c r="C75" s="823"/>
      <c r="D75" s="450">
        <f>SUM(D4:D74)</f>
        <v>81225445.7628</v>
      </c>
      <c r="E75" s="450">
        <f>SUM(E4:E74)</f>
        <v>81152383.4048</v>
      </c>
      <c r="F75" s="450">
        <f>SUM(F4:F74)</f>
        <v>162377829.1676</v>
      </c>
      <c r="G75" s="462">
        <f>SUM(G4:G74)</f>
        <v>0.9471961645033633</v>
      </c>
      <c r="H75" s="463">
        <f>SUM(H4:H74)</f>
        <v>0.9085008802747951</v>
      </c>
    </row>
    <row r="76" spans="2:8" ht="15.75">
      <c r="B76" s="439"/>
      <c r="C76" s="447" t="s">
        <v>626</v>
      </c>
      <c r="D76" s="448">
        <f>9052161/2</f>
        <v>4526080.5</v>
      </c>
      <c r="E76" s="448">
        <f>9052161/2</f>
        <v>4526080.5</v>
      </c>
      <c r="F76" s="451">
        <f>SUM(D76:E76)</f>
        <v>9052161</v>
      </c>
      <c r="G76" s="460">
        <f>F76/($F$75+$F$76)</f>
        <v>0.05280383549663671</v>
      </c>
      <c r="H76" s="461">
        <f t="shared" si="5"/>
        <v>0.05064666943170418</v>
      </c>
    </row>
    <row r="77" spans="2:8" ht="16.5" thickBot="1">
      <c r="B77" s="453"/>
      <c r="C77" s="454" t="s">
        <v>622</v>
      </c>
      <c r="D77" s="449">
        <v>3650812.2</v>
      </c>
      <c r="E77" s="449">
        <v>3650812.2</v>
      </c>
      <c r="F77" s="449">
        <f>SUM(D77:E77)</f>
        <v>7301624.4</v>
      </c>
      <c r="G77" s="458">
        <v>0</v>
      </c>
      <c r="H77" s="459">
        <f t="shared" si="5"/>
        <v>0.040852450293500674</v>
      </c>
    </row>
    <row r="78" spans="2:8" ht="17.25" thickBot="1" thickTop="1">
      <c r="B78" s="824" t="s">
        <v>624</v>
      </c>
      <c r="C78" s="825"/>
      <c r="D78" s="452">
        <f>SUM(D75:D77)</f>
        <v>89402338.4628</v>
      </c>
      <c r="E78" s="452">
        <f>SUM(E75:E77)</f>
        <v>89329276.1048</v>
      </c>
      <c r="F78" s="452">
        <f>SUM(F75:F77)</f>
        <v>178731614.5676</v>
      </c>
      <c r="G78" s="464">
        <f>SUM(G75:G77)</f>
        <v>1</v>
      </c>
      <c r="H78" s="465">
        <f>SUM(H75:H77)</f>
        <v>1</v>
      </c>
    </row>
    <row r="79" spans="2:7" ht="15.75">
      <c r="B79" s="400" t="s">
        <v>625</v>
      </c>
      <c r="C79" s="162"/>
      <c r="D79" s="162"/>
      <c r="E79" s="162"/>
      <c r="F79" s="162"/>
      <c r="G79" s="162"/>
    </row>
    <row r="80" ht="15.75">
      <c r="B80" s="455" t="s">
        <v>627</v>
      </c>
    </row>
  </sheetData>
  <sheetProtection/>
  <mergeCells count="2">
    <mergeCell ref="B75:C75"/>
    <mergeCell ref="B78:C78"/>
  </mergeCells>
  <printOptions horizontalCentered="1"/>
  <pageMargins left="0.5" right="0.5" top="0.5" bottom="0.5" header="0.3" footer="0.3"/>
  <pageSetup fitToHeight="2" fitToWidth="1" horizontalDpi="1200" verticalDpi="1200" orientation="portrait" scale="56" r:id="rId1"/>
  <ignoredErrors>
    <ignoredError sqref="F75:H7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517" customWidth="1"/>
    <col min="2" max="2" width="7.57421875" style="518" customWidth="1"/>
    <col min="3" max="3" width="35.140625" style="518" customWidth="1"/>
    <col min="4" max="4" width="17.421875" style="518" bestFit="1" customWidth="1"/>
    <col min="5" max="5" width="15.57421875" style="518" bestFit="1" customWidth="1"/>
    <col min="6" max="6" width="18.00390625" style="518" customWidth="1"/>
    <col min="7" max="7" width="9.28125" style="519" customWidth="1"/>
    <col min="8" max="8" width="17.28125" style="520" bestFit="1" customWidth="1"/>
    <col min="9" max="9" width="15.57421875" style="520" bestFit="1" customWidth="1"/>
    <col min="10" max="10" width="19.8515625" style="520" bestFit="1" customWidth="1"/>
    <col min="11" max="11" width="9.7109375" style="521" customWidth="1"/>
    <col min="12" max="14" width="17.57421875" style="520" customWidth="1"/>
    <col min="15" max="15" width="10.140625" style="519" bestFit="1" customWidth="1"/>
    <col min="16" max="16" width="19.421875" style="520" bestFit="1" customWidth="1"/>
    <col min="17" max="17" width="15.8515625" style="520" bestFit="1" customWidth="1"/>
    <col min="18" max="18" width="18.00390625" style="520" bestFit="1" customWidth="1"/>
    <col min="19" max="19" width="9.7109375" style="519" customWidth="1"/>
    <col min="20" max="20" width="3.7109375" style="522" customWidth="1"/>
    <col min="21" max="21" width="16.8515625" style="518" bestFit="1" customWidth="1"/>
    <col min="22" max="16384" width="9.140625" style="518" customWidth="1"/>
  </cols>
  <sheetData>
    <row r="2" spans="2:3" ht="16.5" thickBot="1">
      <c r="B2" s="523" t="s">
        <v>688</v>
      </c>
      <c r="C2" s="523"/>
    </row>
    <row r="3" spans="1:20" s="528" customFormat="1" ht="27.75" customHeight="1">
      <c r="A3" s="524" t="s">
        <v>107</v>
      </c>
      <c r="B3" s="525"/>
      <c r="C3" s="526" t="s">
        <v>108</v>
      </c>
      <c r="D3" s="826" t="s">
        <v>109</v>
      </c>
      <c r="E3" s="826"/>
      <c r="F3" s="826"/>
      <c r="G3" s="826"/>
      <c r="H3" s="826" t="s">
        <v>110</v>
      </c>
      <c r="I3" s="826"/>
      <c r="J3" s="826"/>
      <c r="K3" s="826"/>
      <c r="L3" s="826" t="s">
        <v>111</v>
      </c>
      <c r="M3" s="826"/>
      <c r="N3" s="826"/>
      <c r="O3" s="826"/>
      <c r="P3" s="826" t="s">
        <v>112</v>
      </c>
      <c r="Q3" s="826"/>
      <c r="R3" s="826"/>
      <c r="S3" s="827"/>
      <c r="T3" s="527"/>
    </row>
    <row r="4" spans="1:20" s="528" customFormat="1" ht="31.5">
      <c r="A4" s="529"/>
      <c r="B4" s="530"/>
      <c r="C4" s="531"/>
      <c r="D4" s="532" t="s">
        <v>113</v>
      </c>
      <c r="E4" s="532" t="s">
        <v>114</v>
      </c>
      <c r="F4" s="532" t="s">
        <v>115</v>
      </c>
      <c r="G4" s="533" t="s">
        <v>689</v>
      </c>
      <c r="H4" s="532" t="s">
        <v>113</v>
      </c>
      <c r="I4" s="532" t="s">
        <v>114</v>
      </c>
      <c r="J4" s="532" t="s">
        <v>116</v>
      </c>
      <c r="K4" s="533" t="s">
        <v>689</v>
      </c>
      <c r="L4" s="532" t="s">
        <v>113</v>
      </c>
      <c r="M4" s="532" t="s">
        <v>114</v>
      </c>
      <c r="N4" s="532" t="s">
        <v>117</v>
      </c>
      <c r="O4" s="533" t="s">
        <v>689</v>
      </c>
      <c r="P4" s="532" t="s">
        <v>113</v>
      </c>
      <c r="Q4" s="532" t="s">
        <v>114</v>
      </c>
      <c r="R4" s="532" t="s">
        <v>3</v>
      </c>
      <c r="S4" s="534" t="s">
        <v>689</v>
      </c>
      <c r="T4" s="527"/>
    </row>
    <row r="5" spans="1:19" ht="15.75">
      <c r="A5" s="535"/>
      <c r="B5" s="536"/>
      <c r="C5" s="537"/>
      <c r="D5" s="537"/>
      <c r="E5" s="537"/>
      <c r="F5" s="537"/>
      <c r="G5" s="538"/>
      <c r="H5" s="537"/>
      <c r="I5" s="537"/>
      <c r="J5" s="537"/>
      <c r="K5" s="538"/>
      <c r="L5" s="537"/>
      <c r="M5" s="537"/>
      <c r="N5" s="537"/>
      <c r="O5" s="538"/>
      <c r="P5" s="537"/>
      <c r="Q5" s="537"/>
      <c r="R5" s="537"/>
      <c r="S5" s="539"/>
    </row>
    <row r="6" spans="1:19" ht="15.75">
      <c r="A6" s="535"/>
      <c r="B6" s="536"/>
      <c r="C6" s="540" t="s">
        <v>118</v>
      </c>
      <c r="D6" s="541"/>
      <c r="E6" s="541"/>
      <c r="F6" s="542"/>
      <c r="G6" s="543"/>
      <c r="H6" s="541"/>
      <c r="I6" s="541"/>
      <c r="J6" s="541"/>
      <c r="K6" s="543"/>
      <c r="L6" s="541"/>
      <c r="M6" s="541"/>
      <c r="N6" s="541"/>
      <c r="O6" s="543"/>
      <c r="P6" s="541"/>
      <c r="Q6" s="541"/>
      <c r="R6" s="541"/>
      <c r="S6" s="544"/>
    </row>
    <row r="7" spans="1:19" ht="15.75">
      <c r="A7" s="535"/>
      <c r="B7" s="536"/>
      <c r="C7" s="540"/>
      <c r="D7" s="545"/>
      <c r="E7" s="545"/>
      <c r="F7" s="545"/>
      <c r="G7" s="546"/>
      <c r="H7" s="545"/>
      <c r="I7" s="545"/>
      <c r="J7" s="545"/>
      <c r="K7" s="546"/>
      <c r="L7" s="545"/>
      <c r="M7" s="545"/>
      <c r="N7" s="547"/>
      <c r="O7" s="546"/>
      <c r="P7" s="545"/>
      <c r="Q7" s="545"/>
      <c r="R7" s="545"/>
      <c r="S7" s="548"/>
    </row>
    <row r="8" spans="1:21" ht="14.25" customHeight="1">
      <c r="A8" s="535">
        <v>1</v>
      </c>
      <c r="B8" s="549" t="s">
        <v>119</v>
      </c>
      <c r="C8" s="540" t="s">
        <v>120</v>
      </c>
      <c r="D8" s="550">
        <v>6614302.2992</v>
      </c>
      <c r="E8" s="550">
        <v>2770865.5196</v>
      </c>
      <c r="F8" s="550">
        <v>9385167.8188</v>
      </c>
      <c r="G8" s="551">
        <v>0.07543902895322581</v>
      </c>
      <c r="H8" s="550">
        <v>840975.7232000001</v>
      </c>
      <c r="I8" s="550">
        <v>285038.35010000004</v>
      </c>
      <c r="J8" s="550">
        <v>1126014.0733000003</v>
      </c>
      <c r="K8" s="551">
        <v>0.03188182928382081</v>
      </c>
      <c r="L8" s="550">
        <v>0</v>
      </c>
      <c r="M8" s="550">
        <v>2708684.0947</v>
      </c>
      <c r="N8" s="550">
        <v>2708684.0947</v>
      </c>
      <c r="O8" s="551">
        <v>0.27212662661244946</v>
      </c>
      <c r="P8" s="550">
        <v>7455278.0224</v>
      </c>
      <c r="Q8" s="550">
        <v>5764587.9644</v>
      </c>
      <c r="R8" s="550">
        <v>13219865.9868</v>
      </c>
      <c r="S8" s="552">
        <v>0.0779108236668327</v>
      </c>
      <c r="U8" s="553"/>
    </row>
    <row r="9" spans="1:19" ht="14.25" customHeight="1">
      <c r="A9" s="535">
        <v>2</v>
      </c>
      <c r="B9" s="549" t="s">
        <v>121</v>
      </c>
      <c r="C9" s="554" t="s">
        <v>408</v>
      </c>
      <c r="D9" s="550">
        <v>2214963.2458000006</v>
      </c>
      <c r="E9" s="550">
        <v>777232.9286</v>
      </c>
      <c r="F9" s="550">
        <v>2992196.174400001</v>
      </c>
      <c r="G9" s="555"/>
      <c r="H9" s="550">
        <v>0</v>
      </c>
      <c r="I9" s="550">
        <v>0</v>
      </c>
      <c r="J9" s="550">
        <v>0</v>
      </c>
      <c r="K9" s="555"/>
      <c r="L9" s="550">
        <v>0</v>
      </c>
      <c r="M9" s="550">
        <v>453592.11769999994</v>
      </c>
      <c r="N9" s="550">
        <v>453592.11769999994</v>
      </c>
      <c r="O9" s="555"/>
      <c r="P9" s="550">
        <v>2214963.2458000006</v>
      </c>
      <c r="Q9" s="550">
        <v>1230825.0463</v>
      </c>
      <c r="R9" s="550">
        <v>3445788.2921000007</v>
      </c>
      <c r="S9" s="556"/>
    </row>
    <row r="10" spans="1:19" ht="14.25" customHeight="1">
      <c r="A10" s="535">
        <v>3</v>
      </c>
      <c r="B10" s="549" t="s">
        <v>122</v>
      </c>
      <c r="C10" s="557" t="s">
        <v>123</v>
      </c>
      <c r="D10" s="558">
        <v>2214963.2458000006</v>
      </c>
      <c r="E10" s="558">
        <v>777232.9286</v>
      </c>
      <c r="F10" s="558">
        <v>2992196.174400001</v>
      </c>
      <c r="G10" s="559"/>
      <c r="H10" s="558">
        <v>0</v>
      </c>
      <c r="I10" s="558">
        <v>0</v>
      </c>
      <c r="J10" s="558">
        <v>0</v>
      </c>
      <c r="K10" s="559"/>
      <c r="L10" s="558">
        <v>0</v>
      </c>
      <c r="M10" s="558">
        <v>453592.11769999994</v>
      </c>
      <c r="N10" s="558">
        <v>453592.11769999994</v>
      </c>
      <c r="O10" s="559"/>
      <c r="P10" s="558">
        <v>2214963.2458000006</v>
      </c>
      <c r="Q10" s="558">
        <v>1230825.0463</v>
      </c>
      <c r="R10" s="558">
        <v>3445788.2921000007</v>
      </c>
      <c r="S10" s="560"/>
    </row>
    <row r="11" spans="1:19" ht="26.25" customHeight="1">
      <c r="A11" s="535">
        <v>4</v>
      </c>
      <c r="B11" s="549" t="s">
        <v>124</v>
      </c>
      <c r="C11" s="557" t="s">
        <v>125</v>
      </c>
      <c r="D11" s="558">
        <v>0</v>
      </c>
      <c r="E11" s="558">
        <v>0</v>
      </c>
      <c r="F11" s="550">
        <v>0</v>
      </c>
      <c r="G11" s="559"/>
      <c r="H11" s="558">
        <v>0</v>
      </c>
      <c r="I11" s="558">
        <v>0</v>
      </c>
      <c r="J11" s="558">
        <v>0</v>
      </c>
      <c r="K11" s="559"/>
      <c r="L11" s="558">
        <v>0</v>
      </c>
      <c r="M11" s="558">
        <v>0</v>
      </c>
      <c r="N11" s="558">
        <v>0</v>
      </c>
      <c r="O11" s="559"/>
      <c r="P11" s="558">
        <v>0</v>
      </c>
      <c r="Q11" s="558">
        <v>0</v>
      </c>
      <c r="R11" s="558">
        <v>0</v>
      </c>
      <c r="S11" s="560"/>
    </row>
    <row r="12" spans="1:19" ht="16.5" customHeight="1">
      <c r="A12" s="535">
        <v>5</v>
      </c>
      <c r="B12" s="549" t="s">
        <v>126</v>
      </c>
      <c r="C12" s="561" t="s">
        <v>127</v>
      </c>
      <c r="D12" s="550">
        <v>3681501.0534</v>
      </c>
      <c r="E12" s="550">
        <v>1665842.591</v>
      </c>
      <c r="F12" s="550">
        <v>5347343.644400001</v>
      </c>
      <c r="G12" s="555"/>
      <c r="H12" s="550">
        <v>837395.7232000001</v>
      </c>
      <c r="I12" s="550">
        <v>282458.35010000004</v>
      </c>
      <c r="J12" s="550">
        <v>1119854.0733000003</v>
      </c>
      <c r="K12" s="555"/>
      <c r="L12" s="550">
        <v>0</v>
      </c>
      <c r="M12" s="550">
        <v>2126782.947</v>
      </c>
      <c r="N12" s="550">
        <v>2126782.947</v>
      </c>
      <c r="O12" s="555"/>
      <c r="P12" s="550">
        <v>4518896.7766</v>
      </c>
      <c r="Q12" s="550">
        <v>4075083.8881</v>
      </c>
      <c r="R12" s="550">
        <v>8593980.664700001</v>
      </c>
      <c r="S12" s="556"/>
    </row>
    <row r="13" spans="1:19" ht="16.5" customHeight="1">
      <c r="A13" s="535">
        <v>6</v>
      </c>
      <c r="B13" s="549"/>
      <c r="C13" s="557" t="s">
        <v>123</v>
      </c>
      <c r="D13" s="558">
        <v>3600501.0534</v>
      </c>
      <c r="E13" s="558">
        <v>1665842.591</v>
      </c>
      <c r="F13" s="558">
        <v>5266343.644400001</v>
      </c>
      <c r="G13" s="559"/>
      <c r="H13" s="558">
        <v>332250.32320000004</v>
      </c>
      <c r="I13" s="558">
        <v>201758.3501</v>
      </c>
      <c r="J13" s="558">
        <v>534008.6733</v>
      </c>
      <c r="K13" s="559"/>
      <c r="L13" s="558">
        <v>0</v>
      </c>
      <c r="M13" s="558">
        <v>1304340.9470000002</v>
      </c>
      <c r="N13" s="558">
        <v>1304340.9470000002</v>
      </c>
      <c r="O13" s="559"/>
      <c r="P13" s="558">
        <v>3932751.3766</v>
      </c>
      <c r="Q13" s="558">
        <v>3171941.8881</v>
      </c>
      <c r="R13" s="558">
        <v>7104693.2647</v>
      </c>
      <c r="S13" s="560"/>
    </row>
    <row r="14" spans="1:19" ht="16.5" customHeight="1">
      <c r="A14" s="535">
        <v>7</v>
      </c>
      <c r="B14" s="549"/>
      <c r="C14" s="557" t="s">
        <v>128</v>
      </c>
      <c r="D14" s="558">
        <v>81000</v>
      </c>
      <c r="E14" s="558"/>
      <c r="F14" s="558">
        <v>81000</v>
      </c>
      <c r="G14" s="559"/>
      <c r="H14" s="558">
        <v>505145.4</v>
      </c>
      <c r="I14" s="558">
        <v>80700</v>
      </c>
      <c r="J14" s="558">
        <v>585845.4</v>
      </c>
      <c r="K14" s="559"/>
      <c r="L14" s="558">
        <v>0</v>
      </c>
      <c r="M14" s="558">
        <v>822442</v>
      </c>
      <c r="N14" s="558">
        <v>822442</v>
      </c>
      <c r="O14" s="559"/>
      <c r="P14" s="558">
        <v>586145.4</v>
      </c>
      <c r="Q14" s="558">
        <v>903142</v>
      </c>
      <c r="R14" s="558">
        <v>1489287.4</v>
      </c>
      <c r="S14" s="560"/>
    </row>
    <row r="15" spans="1:19" ht="16.5" customHeight="1">
      <c r="A15" s="535">
        <v>8</v>
      </c>
      <c r="B15" s="549" t="s">
        <v>129</v>
      </c>
      <c r="C15" s="554" t="s">
        <v>130</v>
      </c>
      <c r="D15" s="550">
        <v>0</v>
      </c>
      <c r="E15" s="550">
        <v>0</v>
      </c>
      <c r="F15" s="550">
        <v>0</v>
      </c>
      <c r="G15" s="555"/>
      <c r="H15" s="550">
        <v>0</v>
      </c>
      <c r="I15" s="550">
        <v>0</v>
      </c>
      <c r="J15" s="550">
        <v>0</v>
      </c>
      <c r="K15" s="555"/>
      <c r="L15" s="550">
        <v>0</v>
      </c>
      <c r="M15" s="550">
        <v>0</v>
      </c>
      <c r="N15" s="550">
        <v>0</v>
      </c>
      <c r="O15" s="555"/>
      <c r="P15" s="550">
        <v>0</v>
      </c>
      <c r="Q15" s="550">
        <v>0</v>
      </c>
      <c r="R15" s="550">
        <v>0</v>
      </c>
      <c r="S15" s="556"/>
    </row>
    <row r="16" spans="1:19" ht="16.5" customHeight="1">
      <c r="A16" s="535">
        <v>9</v>
      </c>
      <c r="B16" s="549"/>
      <c r="C16" s="557" t="s">
        <v>131</v>
      </c>
      <c r="D16" s="558">
        <v>0</v>
      </c>
      <c r="E16" s="558">
        <v>0</v>
      </c>
      <c r="F16" s="550">
        <v>0</v>
      </c>
      <c r="G16" s="559"/>
      <c r="H16" s="558">
        <v>0</v>
      </c>
      <c r="I16" s="558">
        <v>0</v>
      </c>
      <c r="J16" s="558">
        <v>0</v>
      </c>
      <c r="K16" s="559"/>
      <c r="L16" s="558">
        <v>0</v>
      </c>
      <c r="M16" s="558">
        <v>0</v>
      </c>
      <c r="N16" s="558">
        <v>0</v>
      </c>
      <c r="O16" s="559"/>
      <c r="P16" s="550">
        <v>0</v>
      </c>
      <c r="Q16" s="550">
        <v>0</v>
      </c>
      <c r="R16" s="550">
        <v>0</v>
      </c>
      <c r="S16" s="560"/>
    </row>
    <row r="17" spans="1:19" s="518" customFormat="1" ht="15.75">
      <c r="A17" s="535">
        <v>10</v>
      </c>
      <c r="B17" s="549"/>
      <c r="C17" s="557" t="s">
        <v>125</v>
      </c>
      <c r="D17" s="558">
        <v>0</v>
      </c>
      <c r="E17" s="558">
        <v>0</v>
      </c>
      <c r="F17" s="550">
        <v>0</v>
      </c>
      <c r="G17" s="559"/>
      <c r="H17" s="558">
        <v>0</v>
      </c>
      <c r="I17" s="558">
        <v>0</v>
      </c>
      <c r="J17" s="558">
        <v>0</v>
      </c>
      <c r="K17" s="559"/>
      <c r="L17" s="558">
        <v>0</v>
      </c>
      <c r="M17" s="558">
        <v>0</v>
      </c>
      <c r="N17" s="558">
        <v>0</v>
      </c>
      <c r="O17" s="559"/>
      <c r="P17" s="550">
        <v>0</v>
      </c>
      <c r="Q17" s="550">
        <v>0</v>
      </c>
      <c r="R17" s="550">
        <v>0</v>
      </c>
      <c r="S17" s="560"/>
    </row>
    <row r="18" spans="1:19" s="518" customFormat="1" ht="15.75">
      <c r="A18" s="535">
        <v>11</v>
      </c>
      <c r="B18" s="549" t="s">
        <v>132</v>
      </c>
      <c r="C18" s="554" t="s">
        <v>677</v>
      </c>
      <c r="D18" s="550">
        <v>717838</v>
      </c>
      <c r="E18" s="550">
        <v>327790</v>
      </c>
      <c r="F18" s="550">
        <v>1045628</v>
      </c>
      <c r="G18" s="555"/>
      <c r="H18" s="550">
        <v>3580</v>
      </c>
      <c r="I18" s="550">
        <v>2580</v>
      </c>
      <c r="J18" s="550">
        <v>6160</v>
      </c>
      <c r="K18" s="555"/>
      <c r="L18" s="550">
        <v>0</v>
      </c>
      <c r="M18" s="550">
        <v>128309.03</v>
      </c>
      <c r="N18" s="550">
        <v>128309.03</v>
      </c>
      <c r="O18" s="555"/>
      <c r="P18" s="550">
        <v>721418</v>
      </c>
      <c r="Q18" s="550">
        <v>458679.03</v>
      </c>
      <c r="R18" s="550">
        <v>1180097.03</v>
      </c>
      <c r="S18" s="556"/>
    </row>
    <row r="19" spans="1:19" s="518" customFormat="1" ht="15.75">
      <c r="A19" s="535">
        <v>12</v>
      </c>
      <c r="B19" s="549"/>
      <c r="C19" s="557" t="s">
        <v>131</v>
      </c>
      <c r="D19" s="558">
        <v>717838</v>
      </c>
      <c r="E19" s="558">
        <v>327790</v>
      </c>
      <c r="F19" s="558">
        <v>1045628</v>
      </c>
      <c r="G19" s="559"/>
      <c r="H19" s="558">
        <v>3580</v>
      </c>
      <c r="I19" s="558">
        <v>2580</v>
      </c>
      <c r="J19" s="558">
        <v>6160</v>
      </c>
      <c r="K19" s="559"/>
      <c r="L19" s="558"/>
      <c r="M19" s="558">
        <v>128309.03</v>
      </c>
      <c r="N19" s="558">
        <v>128309.03</v>
      </c>
      <c r="O19" s="559"/>
      <c r="P19" s="558">
        <v>721418</v>
      </c>
      <c r="Q19" s="558">
        <v>458679.03</v>
      </c>
      <c r="R19" s="558">
        <v>1180097.03</v>
      </c>
      <c r="S19" s="560"/>
    </row>
    <row r="20" spans="1:19" s="518" customFormat="1" ht="15.75">
      <c r="A20" s="535">
        <v>13</v>
      </c>
      <c r="B20" s="536"/>
      <c r="C20" s="557" t="s">
        <v>125</v>
      </c>
      <c r="D20" s="558">
        <v>0</v>
      </c>
      <c r="E20" s="558">
        <v>0</v>
      </c>
      <c r="F20" s="550">
        <v>0</v>
      </c>
      <c r="G20" s="559"/>
      <c r="H20" s="558">
        <v>0</v>
      </c>
      <c r="I20" s="558">
        <v>0</v>
      </c>
      <c r="J20" s="558">
        <v>0</v>
      </c>
      <c r="K20" s="559"/>
      <c r="L20" s="558"/>
      <c r="M20" s="558"/>
      <c r="N20" s="558">
        <v>0</v>
      </c>
      <c r="O20" s="559"/>
      <c r="P20" s="558">
        <v>0</v>
      </c>
      <c r="Q20" s="558">
        <v>0</v>
      </c>
      <c r="R20" s="558">
        <v>0</v>
      </c>
      <c r="S20" s="560"/>
    </row>
    <row r="21" spans="1:19" s="518" customFormat="1" ht="15.75">
      <c r="A21" s="535">
        <v>14</v>
      </c>
      <c r="B21" s="536"/>
      <c r="C21" s="557"/>
      <c r="D21" s="558"/>
      <c r="E21" s="558"/>
      <c r="F21" s="550"/>
      <c r="G21" s="559"/>
      <c r="H21" s="558"/>
      <c r="I21" s="558"/>
      <c r="J21" s="558"/>
      <c r="K21" s="559"/>
      <c r="L21" s="558"/>
      <c r="M21" s="558"/>
      <c r="N21" s="558"/>
      <c r="O21" s="559"/>
      <c r="P21" s="550"/>
      <c r="Q21" s="550"/>
      <c r="R21" s="550"/>
      <c r="S21" s="560"/>
    </row>
    <row r="22" spans="1:19" s="518" customFormat="1" ht="15.75">
      <c r="A22" s="535">
        <v>15</v>
      </c>
      <c r="B22" s="549" t="s">
        <v>133</v>
      </c>
      <c r="C22" s="540" t="s">
        <v>134</v>
      </c>
      <c r="D22" s="550">
        <v>5801832.916200001</v>
      </c>
      <c r="E22" s="550">
        <v>414946.22239999997</v>
      </c>
      <c r="F22" s="550">
        <v>6216779.138600001</v>
      </c>
      <c r="G22" s="551">
        <v>0.04997116625801807</v>
      </c>
      <c r="H22" s="550">
        <v>357217.4476</v>
      </c>
      <c r="I22" s="550">
        <v>89518.87349999999</v>
      </c>
      <c r="J22" s="550">
        <v>446736.3211</v>
      </c>
      <c r="K22" s="551">
        <v>0.012648839354601654</v>
      </c>
      <c r="L22" s="550">
        <v>0</v>
      </c>
      <c r="M22" s="550">
        <v>1608064.2898000001</v>
      </c>
      <c r="N22" s="550">
        <v>1608064.2898000001</v>
      </c>
      <c r="O22" s="551">
        <v>0.16155339465958815</v>
      </c>
      <c r="P22" s="550">
        <v>6159050.3638</v>
      </c>
      <c r="Q22" s="550">
        <v>2112529.3857</v>
      </c>
      <c r="R22" s="550">
        <v>8271579.749500001</v>
      </c>
      <c r="S22" s="552">
        <v>0.04874826960824837</v>
      </c>
    </row>
    <row r="23" spans="1:19" s="518" customFormat="1" ht="15.75">
      <c r="A23" s="535">
        <v>16</v>
      </c>
      <c r="B23" s="549" t="s">
        <v>135</v>
      </c>
      <c r="C23" s="562" t="s">
        <v>136</v>
      </c>
      <c r="D23" s="550">
        <v>4116946.1162000005</v>
      </c>
      <c r="E23" s="550">
        <v>176706.2224</v>
      </c>
      <c r="F23" s="550">
        <v>4293652.3386</v>
      </c>
      <c r="G23" s="555"/>
      <c r="H23" s="550">
        <v>356717.4476</v>
      </c>
      <c r="I23" s="550">
        <v>89518.87349999999</v>
      </c>
      <c r="J23" s="550">
        <v>446236.3211</v>
      </c>
      <c r="K23" s="555"/>
      <c r="L23" s="550">
        <v>0</v>
      </c>
      <c r="M23" s="550">
        <v>1588441.5898000002</v>
      </c>
      <c r="N23" s="550">
        <v>1588441.5898000002</v>
      </c>
      <c r="O23" s="555"/>
      <c r="P23" s="550">
        <v>4473663.563800001</v>
      </c>
      <c r="Q23" s="550">
        <v>1854666.6857000003</v>
      </c>
      <c r="R23" s="550">
        <v>6328330.249500001</v>
      </c>
      <c r="S23" s="556"/>
    </row>
    <row r="24" spans="1:19" s="518" customFormat="1" ht="15.75">
      <c r="A24" s="535">
        <v>17</v>
      </c>
      <c r="B24" s="549"/>
      <c r="C24" s="557" t="s">
        <v>123</v>
      </c>
      <c r="D24" s="558">
        <v>1920430.8562000003</v>
      </c>
      <c r="E24" s="558">
        <v>137906.2224</v>
      </c>
      <c r="F24" s="558">
        <v>2058337.0786000004</v>
      </c>
      <c r="G24" s="555"/>
      <c r="H24" s="558">
        <v>53630.1976</v>
      </c>
      <c r="I24" s="558">
        <v>33518.873499999994</v>
      </c>
      <c r="J24" s="558">
        <v>87149.0711</v>
      </c>
      <c r="K24" s="559"/>
      <c r="L24" s="558">
        <v>0</v>
      </c>
      <c r="M24" s="558">
        <v>431555.5898000001</v>
      </c>
      <c r="N24" s="558">
        <v>431555.5898000001</v>
      </c>
      <c r="O24" s="559"/>
      <c r="P24" s="558">
        <v>1974061.0538000003</v>
      </c>
      <c r="Q24" s="558">
        <v>602980.6857</v>
      </c>
      <c r="R24" s="558">
        <v>2577041.7395</v>
      </c>
      <c r="S24" s="560"/>
    </row>
    <row r="25" spans="1:19" s="518" customFormat="1" ht="15.75">
      <c r="A25" s="535">
        <v>18</v>
      </c>
      <c r="B25" s="549"/>
      <c r="C25" s="557" t="s">
        <v>137</v>
      </c>
      <c r="D25" s="558">
        <v>2196515.2600000002</v>
      </c>
      <c r="E25" s="558">
        <v>38800</v>
      </c>
      <c r="F25" s="558">
        <v>2235315.2600000002</v>
      </c>
      <c r="G25" s="555"/>
      <c r="H25" s="558">
        <v>303087.25</v>
      </c>
      <c r="I25" s="558">
        <v>56000</v>
      </c>
      <c r="J25" s="558">
        <v>359087.25</v>
      </c>
      <c r="K25" s="559"/>
      <c r="L25" s="558">
        <v>0</v>
      </c>
      <c r="M25" s="558">
        <v>1156886</v>
      </c>
      <c r="N25" s="558">
        <v>1156886</v>
      </c>
      <c r="O25" s="559"/>
      <c r="P25" s="558">
        <v>2499602.5100000002</v>
      </c>
      <c r="Q25" s="558">
        <v>1251686</v>
      </c>
      <c r="R25" s="558">
        <v>3751288.5100000002</v>
      </c>
      <c r="S25" s="560"/>
    </row>
    <row r="26" spans="1:19" s="518" customFormat="1" ht="15.75">
      <c r="A26" s="535">
        <v>19</v>
      </c>
      <c r="B26" s="549" t="s">
        <v>138</v>
      </c>
      <c r="C26" s="562" t="s">
        <v>139</v>
      </c>
      <c r="D26" s="550">
        <v>1684886.8</v>
      </c>
      <c r="E26" s="550">
        <v>238240</v>
      </c>
      <c r="F26" s="550">
        <v>1923126.8</v>
      </c>
      <c r="G26" s="555"/>
      <c r="H26" s="550">
        <v>500</v>
      </c>
      <c r="I26" s="550">
        <v>0</v>
      </c>
      <c r="J26" s="550">
        <v>500</v>
      </c>
      <c r="K26" s="555"/>
      <c r="L26" s="550">
        <v>0</v>
      </c>
      <c r="M26" s="550">
        <v>19622.7</v>
      </c>
      <c r="N26" s="550">
        <v>19622.7</v>
      </c>
      <c r="O26" s="555"/>
      <c r="P26" s="550">
        <v>1685386.8</v>
      </c>
      <c r="Q26" s="550">
        <v>257862.7</v>
      </c>
      <c r="R26" s="550">
        <v>1943249.5</v>
      </c>
      <c r="S26" s="556"/>
    </row>
    <row r="27" spans="1:19" s="518" customFormat="1" ht="15.75">
      <c r="A27" s="535">
        <v>20</v>
      </c>
      <c r="B27" s="549"/>
      <c r="C27" s="557" t="s">
        <v>123</v>
      </c>
      <c r="D27" s="558">
        <v>1684886.8</v>
      </c>
      <c r="E27" s="558">
        <v>238240</v>
      </c>
      <c r="F27" s="558">
        <v>1923126.8</v>
      </c>
      <c r="G27" s="555"/>
      <c r="H27" s="558">
        <v>500</v>
      </c>
      <c r="I27" s="558">
        <v>0</v>
      </c>
      <c r="J27" s="558">
        <v>500</v>
      </c>
      <c r="K27" s="559"/>
      <c r="L27" s="558">
        <v>0</v>
      </c>
      <c r="M27" s="558">
        <v>19622.7</v>
      </c>
      <c r="N27" s="558">
        <v>19622.7</v>
      </c>
      <c r="O27" s="559"/>
      <c r="P27" s="558">
        <v>1685386.8</v>
      </c>
      <c r="Q27" s="558">
        <v>257862.7</v>
      </c>
      <c r="R27" s="558">
        <v>1943249.5</v>
      </c>
      <c r="S27" s="560"/>
    </row>
    <row r="28" spans="1:19" s="518" customFormat="1" ht="15.75">
      <c r="A28" s="535">
        <v>21</v>
      </c>
      <c r="B28" s="549"/>
      <c r="C28" s="557" t="s">
        <v>137</v>
      </c>
      <c r="D28" s="558">
        <v>0</v>
      </c>
      <c r="E28" s="558">
        <v>0</v>
      </c>
      <c r="F28" s="550">
        <v>0</v>
      </c>
      <c r="G28" s="555"/>
      <c r="H28" s="558">
        <v>0</v>
      </c>
      <c r="I28" s="558">
        <v>0</v>
      </c>
      <c r="J28" s="558">
        <v>0</v>
      </c>
      <c r="K28" s="559"/>
      <c r="L28" s="558">
        <v>0</v>
      </c>
      <c r="M28" s="558">
        <v>0</v>
      </c>
      <c r="N28" s="558">
        <v>0</v>
      </c>
      <c r="O28" s="559"/>
      <c r="P28" s="550">
        <v>0</v>
      </c>
      <c r="Q28" s="550">
        <v>0</v>
      </c>
      <c r="R28" s="550">
        <v>0</v>
      </c>
      <c r="S28" s="560"/>
    </row>
    <row r="29" spans="1:19" s="518" customFormat="1" ht="15.75">
      <c r="A29" s="535">
        <v>22</v>
      </c>
      <c r="B29" s="536"/>
      <c r="C29" s="536"/>
      <c r="D29" s="550"/>
      <c r="E29" s="550"/>
      <c r="F29" s="550"/>
      <c r="G29" s="555"/>
      <c r="H29" s="558"/>
      <c r="I29" s="558"/>
      <c r="J29" s="558"/>
      <c r="K29" s="559"/>
      <c r="L29" s="558"/>
      <c r="M29" s="558"/>
      <c r="N29" s="558"/>
      <c r="O29" s="559"/>
      <c r="P29" s="550"/>
      <c r="Q29" s="550"/>
      <c r="R29" s="550"/>
      <c r="S29" s="560"/>
    </row>
    <row r="30" spans="1:19" s="518" customFormat="1" ht="31.5">
      <c r="A30" s="535">
        <v>23</v>
      </c>
      <c r="B30" s="549" t="s">
        <v>140</v>
      </c>
      <c r="C30" s="563" t="s">
        <v>141</v>
      </c>
      <c r="D30" s="550">
        <v>41002292.819508925</v>
      </c>
      <c r="E30" s="550">
        <v>250000</v>
      </c>
      <c r="F30" s="550">
        <v>41252292.819508925</v>
      </c>
      <c r="G30" s="551">
        <v>0.33159054504747165</v>
      </c>
      <c r="H30" s="550">
        <v>14846285.110821847</v>
      </c>
      <c r="I30" s="550">
        <v>0</v>
      </c>
      <c r="J30" s="550">
        <v>14846285.110821847</v>
      </c>
      <c r="K30" s="551">
        <v>0.4203559605742564</v>
      </c>
      <c r="L30" s="550">
        <v>0</v>
      </c>
      <c r="M30" s="550">
        <v>0</v>
      </c>
      <c r="N30" s="550">
        <v>0</v>
      </c>
      <c r="O30" s="551">
        <v>0</v>
      </c>
      <c r="P30" s="550">
        <v>55848577.93033077</v>
      </c>
      <c r="Q30" s="550">
        <v>250000</v>
      </c>
      <c r="R30" s="550">
        <v>56098577.93033077</v>
      </c>
      <c r="S30" s="552">
        <v>0.3306150317600943</v>
      </c>
    </row>
    <row r="31" spans="1:19" s="518" customFormat="1" ht="15.75">
      <c r="A31" s="535">
        <v>24</v>
      </c>
      <c r="B31" s="536"/>
      <c r="C31" s="562" t="s">
        <v>142</v>
      </c>
      <c r="D31" s="564">
        <v>0</v>
      </c>
      <c r="E31" s="564">
        <v>0</v>
      </c>
      <c r="F31" s="550">
        <v>0</v>
      </c>
      <c r="G31" s="555"/>
      <c r="H31" s="550">
        <v>0</v>
      </c>
      <c r="I31" s="550">
        <v>0</v>
      </c>
      <c r="J31" s="558">
        <v>0</v>
      </c>
      <c r="K31" s="555"/>
      <c r="L31" s="550">
        <v>0</v>
      </c>
      <c r="M31" s="550">
        <v>0</v>
      </c>
      <c r="N31" s="550">
        <v>0</v>
      </c>
      <c r="O31" s="555"/>
      <c r="P31" s="550">
        <v>0</v>
      </c>
      <c r="Q31" s="550">
        <v>0</v>
      </c>
      <c r="R31" s="550">
        <v>0</v>
      </c>
      <c r="S31" s="556"/>
    </row>
    <row r="32" spans="1:19" s="518" customFormat="1" ht="15.75">
      <c r="A32" s="535">
        <v>25</v>
      </c>
      <c r="B32" s="536"/>
      <c r="C32" s="562" t="s">
        <v>143</v>
      </c>
      <c r="D32" s="564">
        <v>37802292.819508925</v>
      </c>
      <c r="E32" s="564">
        <v>250000</v>
      </c>
      <c r="F32" s="558">
        <v>38052292.819508925</v>
      </c>
      <c r="G32" s="555"/>
      <c r="H32" s="558">
        <v>1650099.940989208</v>
      </c>
      <c r="I32" s="550">
        <v>0</v>
      </c>
      <c r="J32" s="558">
        <v>1650099.940989208</v>
      </c>
      <c r="K32" s="555"/>
      <c r="L32" s="550">
        <v>0</v>
      </c>
      <c r="M32" s="550">
        <v>0</v>
      </c>
      <c r="N32" s="550">
        <v>0</v>
      </c>
      <c r="O32" s="555"/>
      <c r="P32" s="558">
        <v>39452392.76049814</v>
      </c>
      <c r="Q32" s="558">
        <v>250000</v>
      </c>
      <c r="R32" s="558">
        <v>39702392.76049814</v>
      </c>
      <c r="S32" s="556"/>
    </row>
    <row r="33" spans="1:19" s="518" customFormat="1" ht="15.75">
      <c r="A33" s="535">
        <v>26</v>
      </c>
      <c r="B33" s="536"/>
      <c r="C33" s="562" t="s">
        <v>144</v>
      </c>
      <c r="D33" s="550">
        <v>1600000</v>
      </c>
      <c r="E33" s="550">
        <v>0</v>
      </c>
      <c r="F33" s="550">
        <v>1600000</v>
      </c>
      <c r="G33" s="555"/>
      <c r="H33" s="550">
        <v>1326000</v>
      </c>
      <c r="I33" s="550">
        <v>0</v>
      </c>
      <c r="J33" s="550">
        <v>1326000</v>
      </c>
      <c r="K33" s="555"/>
      <c r="L33" s="550">
        <v>0</v>
      </c>
      <c r="M33" s="550">
        <v>0</v>
      </c>
      <c r="N33" s="550">
        <v>0</v>
      </c>
      <c r="O33" s="555"/>
      <c r="P33" s="550">
        <v>2926000</v>
      </c>
      <c r="Q33" s="550">
        <v>0</v>
      </c>
      <c r="R33" s="550">
        <v>2926000</v>
      </c>
      <c r="S33" s="556"/>
    </row>
    <row r="34" spans="1:19" s="518" customFormat="1" ht="15.75">
      <c r="A34" s="535">
        <v>27</v>
      </c>
      <c r="B34" s="536"/>
      <c r="C34" s="557" t="s">
        <v>123</v>
      </c>
      <c r="D34" s="564">
        <v>1600000</v>
      </c>
      <c r="E34" s="564">
        <v>0</v>
      </c>
      <c r="F34" s="558">
        <v>1600000</v>
      </c>
      <c r="G34" s="559"/>
      <c r="H34" s="558">
        <v>0</v>
      </c>
      <c r="I34" s="558">
        <v>0</v>
      </c>
      <c r="J34" s="550">
        <v>0</v>
      </c>
      <c r="K34" s="559"/>
      <c r="L34" s="558">
        <v>0</v>
      </c>
      <c r="M34" s="558">
        <v>0</v>
      </c>
      <c r="N34" s="558">
        <v>0</v>
      </c>
      <c r="O34" s="559"/>
      <c r="P34" s="558">
        <v>1600000</v>
      </c>
      <c r="Q34" s="558">
        <v>0</v>
      </c>
      <c r="R34" s="558">
        <v>1600000</v>
      </c>
      <c r="S34" s="560"/>
    </row>
    <row r="35" spans="1:19" s="518" customFormat="1" ht="15.75">
      <c r="A35" s="535">
        <v>28</v>
      </c>
      <c r="B35" s="536"/>
      <c r="C35" s="557" t="s">
        <v>125</v>
      </c>
      <c r="D35" s="564">
        <v>0</v>
      </c>
      <c r="E35" s="558">
        <v>0</v>
      </c>
      <c r="F35" s="558">
        <v>0</v>
      </c>
      <c r="G35" s="559"/>
      <c r="H35" s="565">
        <v>1326000</v>
      </c>
      <c r="I35" s="558">
        <v>0</v>
      </c>
      <c r="J35" s="558">
        <v>1326000</v>
      </c>
      <c r="K35" s="559"/>
      <c r="L35" s="558">
        <v>0</v>
      </c>
      <c r="M35" s="558">
        <v>0</v>
      </c>
      <c r="N35" s="558">
        <v>0</v>
      </c>
      <c r="O35" s="559"/>
      <c r="P35" s="558">
        <v>1326000</v>
      </c>
      <c r="Q35" s="558">
        <v>0</v>
      </c>
      <c r="R35" s="558">
        <v>1326000</v>
      </c>
      <c r="S35" s="560"/>
    </row>
    <row r="36" spans="1:19" s="518" customFormat="1" ht="15.75">
      <c r="A36" s="535">
        <v>29</v>
      </c>
      <c r="B36" s="536"/>
      <c r="C36" s="562" t="s">
        <v>145</v>
      </c>
      <c r="D36" s="550">
        <v>1600000</v>
      </c>
      <c r="E36" s="558">
        <v>0</v>
      </c>
      <c r="F36" s="550">
        <v>1600000</v>
      </c>
      <c r="G36" s="555"/>
      <c r="H36" s="550">
        <v>11870185.16983264</v>
      </c>
      <c r="I36" s="550">
        <v>0</v>
      </c>
      <c r="J36" s="550">
        <v>11870185.16983264</v>
      </c>
      <c r="K36" s="555"/>
      <c r="L36" s="550">
        <v>0</v>
      </c>
      <c r="M36" s="550">
        <v>0</v>
      </c>
      <c r="N36" s="550">
        <v>0</v>
      </c>
      <c r="O36" s="555"/>
      <c r="P36" s="550">
        <v>13470185.16983264</v>
      </c>
      <c r="Q36" s="550">
        <v>0</v>
      </c>
      <c r="R36" s="550">
        <v>13470185.16983264</v>
      </c>
      <c r="S36" s="556"/>
    </row>
    <row r="37" spans="1:19" s="518" customFormat="1" ht="15.75">
      <c r="A37" s="535">
        <v>30</v>
      </c>
      <c r="B37" s="536"/>
      <c r="C37" s="557" t="s">
        <v>123</v>
      </c>
      <c r="D37" s="564">
        <v>1600000</v>
      </c>
      <c r="E37" s="564">
        <v>0</v>
      </c>
      <c r="F37" s="558">
        <v>1600000</v>
      </c>
      <c r="G37" s="559"/>
      <c r="H37" s="558">
        <v>0</v>
      </c>
      <c r="I37" s="558">
        <v>0</v>
      </c>
      <c r="J37" s="558">
        <v>0</v>
      </c>
      <c r="K37" s="559"/>
      <c r="L37" s="558">
        <v>0</v>
      </c>
      <c r="M37" s="558">
        <v>0</v>
      </c>
      <c r="N37" s="558">
        <v>0</v>
      </c>
      <c r="O37" s="559"/>
      <c r="P37" s="558">
        <v>1600000</v>
      </c>
      <c r="Q37" s="558">
        <v>0</v>
      </c>
      <c r="R37" s="558">
        <v>1600000</v>
      </c>
      <c r="S37" s="560"/>
    </row>
    <row r="38" spans="1:19" s="518" customFormat="1" ht="15.75">
      <c r="A38" s="535">
        <v>31</v>
      </c>
      <c r="B38" s="536"/>
      <c r="C38" s="557" t="s">
        <v>125</v>
      </c>
      <c r="D38" s="564">
        <v>0</v>
      </c>
      <c r="E38" s="558">
        <v>0</v>
      </c>
      <c r="F38" s="558">
        <v>0</v>
      </c>
      <c r="G38" s="559"/>
      <c r="H38" s="558">
        <v>11870185.16983264</v>
      </c>
      <c r="I38" s="558">
        <v>0</v>
      </c>
      <c r="J38" s="558">
        <v>11870185.16983264</v>
      </c>
      <c r="K38" s="559"/>
      <c r="L38" s="558">
        <v>0</v>
      </c>
      <c r="M38" s="558">
        <v>0</v>
      </c>
      <c r="N38" s="558">
        <v>0</v>
      </c>
      <c r="O38" s="559"/>
      <c r="P38" s="558">
        <v>11870185.16983264</v>
      </c>
      <c r="Q38" s="558">
        <v>0</v>
      </c>
      <c r="R38" s="558">
        <v>11870185.16983264</v>
      </c>
      <c r="S38" s="560"/>
    </row>
    <row r="39" spans="1:19" s="518" customFormat="1" ht="15.75">
      <c r="A39" s="535">
        <v>32</v>
      </c>
      <c r="B39" s="536"/>
      <c r="C39" s="561" t="s">
        <v>146</v>
      </c>
      <c r="D39" s="564">
        <v>0</v>
      </c>
      <c r="E39" s="564">
        <v>0</v>
      </c>
      <c r="F39" s="558">
        <v>0</v>
      </c>
      <c r="G39" s="555"/>
      <c r="H39" s="558">
        <v>0</v>
      </c>
      <c r="I39" s="550">
        <v>0</v>
      </c>
      <c r="J39" s="558">
        <v>0</v>
      </c>
      <c r="K39" s="555"/>
      <c r="L39" s="550">
        <v>0</v>
      </c>
      <c r="M39" s="550">
        <v>0</v>
      </c>
      <c r="N39" s="550">
        <v>0</v>
      </c>
      <c r="O39" s="555"/>
      <c r="P39" s="550">
        <v>0</v>
      </c>
      <c r="Q39" s="550">
        <v>0</v>
      </c>
      <c r="R39" s="550">
        <v>0</v>
      </c>
      <c r="S39" s="556"/>
    </row>
    <row r="40" spans="1:19" s="518" customFormat="1" ht="15.75">
      <c r="A40" s="535">
        <v>33</v>
      </c>
      <c r="B40" s="536"/>
      <c r="C40" s="562"/>
      <c r="D40" s="558"/>
      <c r="E40" s="558"/>
      <c r="F40" s="550"/>
      <c r="G40" s="559"/>
      <c r="H40" s="558"/>
      <c r="I40" s="558"/>
      <c r="J40" s="558"/>
      <c r="K40" s="559"/>
      <c r="L40" s="558"/>
      <c r="M40" s="558"/>
      <c r="N40" s="558"/>
      <c r="O40" s="559"/>
      <c r="P40" s="550"/>
      <c r="Q40" s="550"/>
      <c r="R40" s="550"/>
      <c r="S40" s="560"/>
    </row>
    <row r="41" spans="1:19" s="518" customFormat="1" ht="31.5">
      <c r="A41" s="535">
        <v>34</v>
      </c>
      <c r="B41" s="549" t="s">
        <v>147</v>
      </c>
      <c r="C41" s="563" t="s">
        <v>148</v>
      </c>
      <c r="D41" s="550">
        <v>47565714.9394</v>
      </c>
      <c r="E41" s="550">
        <v>14633890.623</v>
      </c>
      <c r="F41" s="550">
        <v>62199605.5624</v>
      </c>
      <c r="G41" s="551">
        <v>0.4999673884894984</v>
      </c>
      <c r="H41" s="550">
        <v>12187633.065399999</v>
      </c>
      <c r="I41" s="550">
        <v>5191880.7873</v>
      </c>
      <c r="J41" s="550">
        <v>17379513.8527</v>
      </c>
      <c r="K41" s="551">
        <v>0.4920814995355352</v>
      </c>
      <c r="L41" s="550">
        <v>0</v>
      </c>
      <c r="M41" s="550">
        <v>5208686.086</v>
      </c>
      <c r="N41" s="550">
        <v>5208686.086</v>
      </c>
      <c r="O41" s="551">
        <v>0.5232881074761763</v>
      </c>
      <c r="P41" s="550">
        <v>59753348.0048</v>
      </c>
      <c r="Q41" s="550">
        <v>25034457.4963</v>
      </c>
      <c r="R41" s="550">
        <v>84787805.5011</v>
      </c>
      <c r="S41" s="552">
        <v>0.49969400371303846</v>
      </c>
    </row>
    <row r="42" spans="1:19" s="518" customFormat="1" ht="15.75">
      <c r="A42" s="535">
        <v>35</v>
      </c>
      <c r="B42" s="549"/>
      <c r="C42" s="566" t="s">
        <v>149</v>
      </c>
      <c r="D42" s="550">
        <v>46242785.2994</v>
      </c>
      <c r="E42" s="550">
        <v>13474481.973</v>
      </c>
      <c r="F42" s="550">
        <v>59717267.2724</v>
      </c>
      <c r="G42" s="555"/>
      <c r="H42" s="550">
        <v>11048607.165399998</v>
      </c>
      <c r="I42" s="550">
        <v>4690922.1623</v>
      </c>
      <c r="J42" s="550">
        <v>15739529.327699998</v>
      </c>
      <c r="K42" s="555"/>
      <c r="L42" s="550">
        <v>0</v>
      </c>
      <c r="M42" s="550">
        <v>5162633.9764</v>
      </c>
      <c r="N42" s="550">
        <v>5162633.9764</v>
      </c>
      <c r="O42" s="555"/>
      <c r="P42" s="550">
        <v>57291392.4648</v>
      </c>
      <c r="Q42" s="550">
        <v>23328038.1117</v>
      </c>
      <c r="R42" s="550">
        <v>80619430.5765</v>
      </c>
      <c r="S42" s="556"/>
    </row>
    <row r="43" spans="1:19" s="518" customFormat="1" ht="15.75">
      <c r="A43" s="535">
        <v>36</v>
      </c>
      <c r="B43" s="536"/>
      <c r="C43" s="557" t="s">
        <v>123</v>
      </c>
      <c r="D43" s="558">
        <v>15339679.0794</v>
      </c>
      <c r="E43" s="558">
        <v>5539832.472999999</v>
      </c>
      <c r="F43" s="558">
        <v>20879511.5524</v>
      </c>
      <c r="G43" s="559"/>
      <c r="H43" s="558">
        <v>757397.1254</v>
      </c>
      <c r="I43" s="558">
        <v>214942.16230000003</v>
      </c>
      <c r="J43" s="558">
        <v>972339.2877</v>
      </c>
      <c r="K43" s="559"/>
      <c r="L43" s="558">
        <v>0</v>
      </c>
      <c r="M43" s="558">
        <v>1086608.9763999998</v>
      </c>
      <c r="N43" s="558">
        <v>1086608.9763999998</v>
      </c>
      <c r="O43" s="559"/>
      <c r="P43" s="558">
        <v>16097076.204799999</v>
      </c>
      <c r="Q43" s="558">
        <v>6841383.611699999</v>
      </c>
      <c r="R43" s="558">
        <v>22938459.816499997</v>
      </c>
      <c r="S43" s="560"/>
    </row>
    <row r="44" spans="1:19" s="518" customFormat="1" ht="15.75">
      <c r="A44" s="535">
        <v>37</v>
      </c>
      <c r="B44" s="536"/>
      <c r="C44" s="557" t="s">
        <v>125</v>
      </c>
      <c r="D44" s="558">
        <v>30903106.22</v>
      </c>
      <c r="E44" s="558">
        <v>7934649.5</v>
      </c>
      <c r="F44" s="558">
        <v>38837755.72</v>
      </c>
      <c r="G44" s="559"/>
      <c r="H44" s="558">
        <v>10291210.04</v>
      </c>
      <c r="I44" s="558">
        <v>4475980</v>
      </c>
      <c r="J44" s="558">
        <v>14767190.04</v>
      </c>
      <c r="K44" s="559"/>
      <c r="L44" s="558">
        <v>0</v>
      </c>
      <c r="M44" s="558">
        <v>4076025</v>
      </c>
      <c r="N44" s="558">
        <v>4076025</v>
      </c>
      <c r="O44" s="559"/>
      <c r="P44" s="558">
        <v>41194316.26</v>
      </c>
      <c r="Q44" s="558">
        <v>16486654.5</v>
      </c>
      <c r="R44" s="558">
        <v>57680970.76</v>
      </c>
      <c r="S44" s="560"/>
    </row>
    <row r="45" spans="1:19" s="518" customFormat="1" ht="15.75">
      <c r="A45" s="535">
        <v>38</v>
      </c>
      <c r="B45" s="549"/>
      <c r="C45" s="566" t="s">
        <v>150</v>
      </c>
      <c r="D45" s="550">
        <v>0</v>
      </c>
      <c r="E45" s="550">
        <v>0</v>
      </c>
      <c r="F45" s="550">
        <v>0</v>
      </c>
      <c r="G45" s="555"/>
      <c r="H45" s="550">
        <v>0</v>
      </c>
      <c r="I45" s="550">
        <v>0</v>
      </c>
      <c r="J45" s="550">
        <v>0</v>
      </c>
      <c r="K45" s="555"/>
      <c r="L45" s="550">
        <v>0</v>
      </c>
      <c r="M45" s="550">
        <v>0</v>
      </c>
      <c r="N45" s="550">
        <v>0</v>
      </c>
      <c r="O45" s="555"/>
      <c r="P45" s="550">
        <v>0</v>
      </c>
      <c r="Q45" s="550">
        <v>0</v>
      </c>
      <c r="R45" s="550">
        <v>0</v>
      </c>
      <c r="S45" s="556"/>
    </row>
    <row r="46" spans="1:19" s="518" customFormat="1" ht="24.75" customHeight="1">
      <c r="A46" s="535">
        <v>39</v>
      </c>
      <c r="B46" s="549"/>
      <c r="C46" s="566" t="s">
        <v>151</v>
      </c>
      <c r="D46" s="550">
        <v>169978</v>
      </c>
      <c r="E46" s="550">
        <v>671179.4199999999</v>
      </c>
      <c r="F46" s="550">
        <v>841157.4199999999</v>
      </c>
      <c r="G46" s="555"/>
      <c r="H46" s="550">
        <v>0</v>
      </c>
      <c r="I46" s="550">
        <v>3250</v>
      </c>
      <c r="J46" s="550">
        <v>3250</v>
      </c>
      <c r="K46" s="555"/>
      <c r="L46" s="550">
        <v>0</v>
      </c>
      <c r="M46" s="550">
        <v>32000</v>
      </c>
      <c r="N46" s="550">
        <v>32000</v>
      </c>
      <c r="O46" s="555"/>
      <c r="P46" s="550">
        <v>169978</v>
      </c>
      <c r="Q46" s="550">
        <v>706429.4199999999</v>
      </c>
      <c r="R46" s="550">
        <v>876407.4199999999</v>
      </c>
      <c r="S46" s="556"/>
    </row>
    <row r="47" spans="1:19" s="518" customFormat="1" ht="14.25" customHeight="1">
      <c r="A47" s="535">
        <v>40</v>
      </c>
      <c r="B47" s="536"/>
      <c r="C47" s="561" t="s">
        <v>152</v>
      </c>
      <c r="D47" s="550">
        <v>1152951.6400000001</v>
      </c>
      <c r="E47" s="550">
        <v>488229.23</v>
      </c>
      <c r="F47" s="550">
        <v>1641180.87</v>
      </c>
      <c r="G47" s="555"/>
      <c r="H47" s="550">
        <v>1139025.9</v>
      </c>
      <c r="I47" s="550">
        <v>497708.625</v>
      </c>
      <c r="J47" s="550">
        <v>1636734.525</v>
      </c>
      <c r="K47" s="555"/>
      <c r="L47" s="550">
        <v>0</v>
      </c>
      <c r="M47" s="550">
        <v>14052.1096</v>
      </c>
      <c r="N47" s="550">
        <v>14052.1096</v>
      </c>
      <c r="O47" s="555"/>
      <c r="P47" s="550">
        <v>2291977.54</v>
      </c>
      <c r="Q47" s="550">
        <v>999989.9646</v>
      </c>
      <c r="R47" s="550">
        <v>3291967.5046</v>
      </c>
      <c r="S47" s="556"/>
    </row>
    <row r="48" spans="1:19" s="518" customFormat="1" ht="15.75">
      <c r="A48" s="535">
        <v>41</v>
      </c>
      <c r="B48" s="536"/>
      <c r="C48" s="567" t="s">
        <v>136</v>
      </c>
      <c r="D48" s="550">
        <v>1152951.6400000001</v>
      </c>
      <c r="E48" s="550">
        <v>488229.23</v>
      </c>
      <c r="F48" s="550">
        <v>1641180.87</v>
      </c>
      <c r="G48" s="555"/>
      <c r="H48" s="550">
        <v>1139025.9</v>
      </c>
      <c r="I48" s="550">
        <v>497708.625</v>
      </c>
      <c r="J48" s="550">
        <v>1636734.525</v>
      </c>
      <c r="K48" s="555"/>
      <c r="L48" s="550">
        <v>0</v>
      </c>
      <c r="M48" s="550">
        <v>14052.1096</v>
      </c>
      <c r="N48" s="550">
        <v>14052.1096</v>
      </c>
      <c r="O48" s="555"/>
      <c r="P48" s="550">
        <v>2291977.54</v>
      </c>
      <c r="Q48" s="550">
        <v>999989.9646</v>
      </c>
      <c r="R48" s="550">
        <v>3291967.5046</v>
      </c>
      <c r="S48" s="556"/>
    </row>
    <row r="49" spans="1:19" ht="15.75">
      <c r="A49" s="535">
        <v>42</v>
      </c>
      <c r="B49" s="536"/>
      <c r="C49" s="568" t="s">
        <v>123</v>
      </c>
      <c r="D49" s="558">
        <v>612951.64</v>
      </c>
      <c r="E49" s="558">
        <v>488229.23</v>
      </c>
      <c r="F49" s="558">
        <v>1101180.87</v>
      </c>
      <c r="G49" s="559"/>
      <c r="H49" s="558">
        <v>0</v>
      </c>
      <c r="I49" s="558">
        <v>47708.625</v>
      </c>
      <c r="J49" s="558">
        <v>47708.625</v>
      </c>
      <c r="K49" s="559"/>
      <c r="L49" s="558">
        <v>0</v>
      </c>
      <c r="M49" s="558">
        <v>14052.1096</v>
      </c>
      <c r="N49" s="558">
        <v>14052.1096</v>
      </c>
      <c r="O49" s="559"/>
      <c r="P49" s="558">
        <v>612951.64</v>
      </c>
      <c r="Q49" s="558">
        <v>549989.9646</v>
      </c>
      <c r="R49" s="558">
        <v>1162941.6046</v>
      </c>
      <c r="S49" s="560"/>
    </row>
    <row r="50" spans="1:19" ht="15.75">
      <c r="A50" s="535">
        <v>43</v>
      </c>
      <c r="B50" s="536"/>
      <c r="C50" s="568" t="s">
        <v>125</v>
      </c>
      <c r="D50" s="558">
        <v>540000</v>
      </c>
      <c r="E50" s="558">
        <v>0</v>
      </c>
      <c r="F50" s="558">
        <v>540000</v>
      </c>
      <c r="G50" s="559"/>
      <c r="H50" s="558">
        <v>1139025.9</v>
      </c>
      <c r="I50" s="558">
        <v>450000</v>
      </c>
      <c r="J50" s="558">
        <v>1589025.9</v>
      </c>
      <c r="K50" s="559"/>
      <c r="L50" s="558">
        <v>0</v>
      </c>
      <c r="M50" s="558">
        <v>0</v>
      </c>
      <c r="N50" s="558">
        <v>0</v>
      </c>
      <c r="O50" s="559"/>
      <c r="P50" s="558">
        <v>1679025.9</v>
      </c>
      <c r="Q50" s="558">
        <v>450000</v>
      </c>
      <c r="R50" s="558">
        <v>2129025.9</v>
      </c>
      <c r="S50" s="560"/>
    </row>
    <row r="51" spans="1:19" ht="15.75">
      <c r="A51" s="535">
        <v>44</v>
      </c>
      <c r="B51" s="536"/>
      <c r="C51" s="567" t="s">
        <v>139</v>
      </c>
      <c r="D51" s="550">
        <v>0</v>
      </c>
      <c r="E51" s="550">
        <v>0</v>
      </c>
      <c r="F51" s="550">
        <v>0</v>
      </c>
      <c r="G51" s="555"/>
      <c r="H51" s="550">
        <v>0</v>
      </c>
      <c r="I51" s="550">
        <v>0</v>
      </c>
      <c r="J51" s="550">
        <v>0</v>
      </c>
      <c r="K51" s="555"/>
      <c r="L51" s="550">
        <v>0</v>
      </c>
      <c r="M51" s="550">
        <v>0</v>
      </c>
      <c r="N51" s="550">
        <v>0</v>
      </c>
      <c r="O51" s="555"/>
      <c r="P51" s="550">
        <v>0</v>
      </c>
      <c r="Q51" s="550">
        <v>0</v>
      </c>
      <c r="R51" s="550">
        <v>0</v>
      </c>
      <c r="S51" s="556"/>
    </row>
    <row r="52" spans="1:19" ht="15.75">
      <c r="A52" s="535">
        <v>45</v>
      </c>
      <c r="B52" s="536"/>
      <c r="C52" s="568" t="s">
        <v>123</v>
      </c>
      <c r="D52" s="558">
        <v>0</v>
      </c>
      <c r="E52" s="558">
        <v>0</v>
      </c>
      <c r="F52" s="550">
        <v>0</v>
      </c>
      <c r="G52" s="559"/>
      <c r="H52" s="558">
        <v>0</v>
      </c>
      <c r="I52" s="558">
        <v>0</v>
      </c>
      <c r="J52" s="550">
        <v>0</v>
      </c>
      <c r="K52" s="559"/>
      <c r="L52" s="558">
        <v>0</v>
      </c>
      <c r="M52" s="558">
        <v>0</v>
      </c>
      <c r="N52" s="550">
        <v>0</v>
      </c>
      <c r="O52" s="559"/>
      <c r="P52" s="550">
        <v>0</v>
      </c>
      <c r="Q52" s="550">
        <v>0</v>
      </c>
      <c r="R52" s="550">
        <v>0</v>
      </c>
      <c r="S52" s="560"/>
    </row>
    <row r="53" spans="1:19" ht="15.75">
      <c r="A53" s="535">
        <v>46</v>
      </c>
      <c r="B53" s="536"/>
      <c r="C53" s="568" t="s">
        <v>125</v>
      </c>
      <c r="D53" s="558">
        <v>0</v>
      </c>
      <c r="E53" s="558">
        <v>0</v>
      </c>
      <c r="F53" s="550">
        <v>0</v>
      </c>
      <c r="G53" s="559"/>
      <c r="H53" s="558">
        <v>0</v>
      </c>
      <c r="I53" s="558">
        <v>0</v>
      </c>
      <c r="J53" s="558">
        <v>0</v>
      </c>
      <c r="K53" s="559"/>
      <c r="L53" s="558">
        <v>0</v>
      </c>
      <c r="M53" s="558">
        <v>0</v>
      </c>
      <c r="N53" s="558">
        <v>0</v>
      </c>
      <c r="O53" s="559"/>
      <c r="P53" s="550">
        <v>0</v>
      </c>
      <c r="Q53" s="550">
        <v>0</v>
      </c>
      <c r="R53" s="550">
        <v>0</v>
      </c>
      <c r="S53" s="560"/>
    </row>
    <row r="54" spans="1:19" ht="15.75">
      <c r="A54" s="535">
        <v>47</v>
      </c>
      <c r="B54" s="536"/>
      <c r="C54" s="569"/>
      <c r="D54" s="558"/>
      <c r="E54" s="558"/>
      <c r="F54" s="550"/>
      <c r="G54" s="559"/>
      <c r="H54" s="558"/>
      <c r="I54" s="558"/>
      <c r="J54" s="558"/>
      <c r="K54" s="559"/>
      <c r="L54" s="558"/>
      <c r="M54" s="558"/>
      <c r="N54" s="558"/>
      <c r="O54" s="559"/>
      <c r="P54" s="550"/>
      <c r="Q54" s="550"/>
      <c r="R54" s="550"/>
      <c r="S54" s="560"/>
    </row>
    <row r="55" spans="1:21" ht="15.75">
      <c r="A55" s="535">
        <v>48</v>
      </c>
      <c r="B55" s="536" t="s">
        <v>153</v>
      </c>
      <c r="C55" s="570" t="s">
        <v>154</v>
      </c>
      <c r="D55" s="571">
        <v>4540941.864622706</v>
      </c>
      <c r="E55" s="571">
        <v>812538.1424623803</v>
      </c>
      <c r="F55" s="550">
        <v>5353480.007085086</v>
      </c>
      <c r="G55" s="551">
        <v>0.04303187125178604</v>
      </c>
      <c r="H55" s="571">
        <v>1269509.9702435094</v>
      </c>
      <c r="I55" s="571">
        <v>250305.3514743752</v>
      </c>
      <c r="J55" s="550">
        <v>1519815.3217178846</v>
      </c>
      <c r="K55" s="551">
        <v>0.04303187125178605</v>
      </c>
      <c r="L55" s="572">
        <v>0</v>
      </c>
      <c r="M55" s="571">
        <v>428329.0711970285</v>
      </c>
      <c r="N55" s="550">
        <v>428329.0711970285</v>
      </c>
      <c r="O55" s="551">
        <v>0.04303187125178605</v>
      </c>
      <c r="P55" s="550">
        <v>5810451.834866215</v>
      </c>
      <c r="Q55" s="550">
        <v>1491172.565133784</v>
      </c>
      <c r="R55" s="550">
        <v>7301624.3999999985</v>
      </c>
      <c r="S55" s="552">
        <v>0.04303187125178604</v>
      </c>
      <c r="U55" s="573"/>
    </row>
    <row r="56" spans="1:21" ht="15.75">
      <c r="A56" s="535">
        <v>49</v>
      </c>
      <c r="B56" s="536"/>
      <c r="C56" s="554" t="s">
        <v>155</v>
      </c>
      <c r="D56" s="558">
        <v>1248759.0127712442</v>
      </c>
      <c r="E56" s="558">
        <v>223447.9891771546</v>
      </c>
      <c r="F56" s="558">
        <v>1472207.0019483988</v>
      </c>
      <c r="G56" s="574"/>
      <c r="H56" s="558">
        <v>349115.2418169651</v>
      </c>
      <c r="I56" s="558">
        <v>68833.97165545319</v>
      </c>
      <c r="J56" s="558">
        <v>417949.2134724183</v>
      </c>
      <c r="K56" s="574"/>
      <c r="L56" s="558">
        <v>0</v>
      </c>
      <c r="M56" s="558">
        <v>117790.49457918285</v>
      </c>
      <c r="N56" s="558">
        <v>117790.49457918285</v>
      </c>
      <c r="O56" s="574"/>
      <c r="P56" s="558">
        <v>1597874.2545882093</v>
      </c>
      <c r="Q56" s="558">
        <v>410072.45541179064</v>
      </c>
      <c r="R56" s="558">
        <v>2007946.71</v>
      </c>
      <c r="S56" s="575"/>
      <c r="U56" s="576"/>
    </row>
    <row r="57" spans="1:21" ht="15.75">
      <c r="A57" s="535">
        <v>50</v>
      </c>
      <c r="B57" s="536"/>
      <c r="C57" s="554" t="s">
        <v>156</v>
      </c>
      <c r="D57" s="558">
        <v>3292182.8518514615</v>
      </c>
      <c r="E57" s="558">
        <v>589090.1532852257</v>
      </c>
      <c r="F57" s="558">
        <v>3881273.0051366873</v>
      </c>
      <c r="G57" s="574"/>
      <c r="H57" s="558">
        <v>920394.7284265442</v>
      </c>
      <c r="I57" s="558">
        <v>181471.37981892203</v>
      </c>
      <c r="J57" s="558">
        <v>1101866.1082454664</v>
      </c>
      <c r="K57" s="574"/>
      <c r="L57" s="558">
        <v>0</v>
      </c>
      <c r="M57" s="558">
        <v>310538.5766178457</v>
      </c>
      <c r="N57" s="558">
        <v>310538.5766178457</v>
      </c>
      <c r="O57" s="574"/>
      <c r="P57" s="558">
        <v>4212577.580278005</v>
      </c>
      <c r="Q57" s="558">
        <v>1081100.1097219936</v>
      </c>
      <c r="R57" s="558">
        <v>5293677.6899999995</v>
      </c>
      <c r="S57" s="575"/>
      <c r="U57" s="576"/>
    </row>
    <row r="58" spans="1:21" ht="15.75">
      <c r="A58" s="535">
        <v>51</v>
      </c>
      <c r="B58" s="536"/>
      <c r="C58" s="577"/>
      <c r="D58" s="578"/>
      <c r="E58" s="578"/>
      <c r="F58" s="550"/>
      <c r="G58" s="579"/>
      <c r="H58" s="578"/>
      <c r="I58" s="578"/>
      <c r="J58" s="578"/>
      <c r="K58" s="579"/>
      <c r="L58" s="578"/>
      <c r="M58" s="578"/>
      <c r="N58" s="578"/>
      <c r="O58" s="579"/>
      <c r="P58" s="550"/>
      <c r="Q58" s="550"/>
      <c r="R58" s="550"/>
      <c r="S58" s="580"/>
      <c r="U58" s="576"/>
    </row>
    <row r="59" spans="1:21" ht="15.75">
      <c r="A59" s="535">
        <v>52</v>
      </c>
      <c r="B59" s="536"/>
      <c r="C59" s="577"/>
      <c r="D59" s="578"/>
      <c r="E59" s="578"/>
      <c r="F59" s="550"/>
      <c r="G59" s="579"/>
      <c r="H59" s="578"/>
      <c r="I59" s="578"/>
      <c r="J59" s="578"/>
      <c r="K59" s="579"/>
      <c r="L59" s="578"/>
      <c r="M59" s="578"/>
      <c r="N59" s="578"/>
      <c r="O59" s="579"/>
      <c r="P59" s="550"/>
      <c r="Q59" s="550"/>
      <c r="R59" s="550"/>
      <c r="S59" s="580"/>
      <c r="U59" s="576"/>
    </row>
    <row r="60" spans="1:21" ht="15.75">
      <c r="A60" s="535">
        <v>53</v>
      </c>
      <c r="B60" s="536"/>
      <c r="C60" s="540" t="s">
        <v>157</v>
      </c>
      <c r="D60" s="550">
        <v>105525084.83893164</v>
      </c>
      <c r="E60" s="550">
        <v>18882240.507462382</v>
      </c>
      <c r="F60" s="550">
        <v>124407325.34639402</v>
      </c>
      <c r="G60" s="581">
        <f>F60/$F$60</f>
        <v>1</v>
      </c>
      <c r="H60" s="550">
        <v>29501621.317265354</v>
      </c>
      <c r="I60" s="550">
        <v>5816743.362374376</v>
      </c>
      <c r="J60" s="550">
        <v>35318364.67963973</v>
      </c>
      <c r="K60" s="581">
        <f>J60/$J$60</f>
        <v>1</v>
      </c>
      <c r="L60" s="550">
        <v>0</v>
      </c>
      <c r="M60" s="550">
        <v>9953763.541697029</v>
      </c>
      <c r="N60" s="550">
        <v>9953763.541697029</v>
      </c>
      <c r="O60" s="581">
        <f>N60/$N$60</f>
        <v>1</v>
      </c>
      <c r="P60" s="550">
        <v>135026706.15619698</v>
      </c>
      <c r="Q60" s="550">
        <v>34652747.41153379</v>
      </c>
      <c r="R60" s="550">
        <v>169679453.56773078</v>
      </c>
      <c r="S60" s="556">
        <f>R60/$R$60</f>
        <v>1</v>
      </c>
      <c r="U60" s="573"/>
    </row>
    <row r="61" spans="1:19" ht="15.75">
      <c r="A61" s="535">
        <v>54</v>
      </c>
      <c r="B61" s="536"/>
      <c r="C61" s="582" t="s">
        <v>158</v>
      </c>
      <c r="D61" s="550"/>
      <c r="E61" s="550"/>
      <c r="F61" s="550"/>
      <c r="G61" s="555"/>
      <c r="H61" s="550"/>
      <c r="I61" s="550"/>
      <c r="J61" s="550"/>
      <c r="K61" s="555"/>
      <c r="L61" s="550"/>
      <c r="M61" s="550"/>
      <c r="N61" s="550"/>
      <c r="O61" s="555"/>
      <c r="P61" s="550"/>
      <c r="Q61" s="550"/>
      <c r="R61" s="550"/>
      <c r="S61" s="556"/>
    </row>
    <row r="62" spans="1:19" ht="16.5" thickBot="1">
      <c r="A62" s="583">
        <v>55</v>
      </c>
      <c r="B62" s="584"/>
      <c r="C62" s="781" t="s">
        <v>159</v>
      </c>
      <c r="D62" s="782">
        <v>105525084.83893164</v>
      </c>
      <c r="E62" s="782">
        <v>18882240.507462382</v>
      </c>
      <c r="F62" s="782">
        <v>124407325.34639402</v>
      </c>
      <c r="G62" s="783"/>
      <c r="H62" s="782">
        <v>29501621.317265354</v>
      </c>
      <c r="I62" s="782">
        <v>5816743.362374376</v>
      </c>
      <c r="J62" s="782">
        <v>35318364.67963973</v>
      </c>
      <c r="K62" s="783"/>
      <c r="L62" s="782">
        <v>0</v>
      </c>
      <c r="M62" s="782">
        <v>9953763.541697029</v>
      </c>
      <c r="N62" s="782">
        <v>9953763.541697029</v>
      </c>
      <c r="O62" s="783"/>
      <c r="P62" s="782">
        <v>135026706.15619698</v>
      </c>
      <c r="Q62" s="782">
        <v>34652747.41153379</v>
      </c>
      <c r="R62" s="782">
        <v>169679453.56773078</v>
      </c>
      <c r="S62" s="585"/>
    </row>
    <row r="63" spans="2:19" ht="15.75">
      <c r="B63" s="518" t="s">
        <v>690</v>
      </c>
      <c r="C63" s="586"/>
      <c r="D63" s="587"/>
      <c r="E63" s="587"/>
      <c r="F63" s="587"/>
      <c r="G63" s="588"/>
      <c r="H63" s="587"/>
      <c r="I63" s="587"/>
      <c r="J63" s="587"/>
      <c r="K63" s="588"/>
      <c r="L63" s="589"/>
      <c r="M63" s="589"/>
      <c r="N63" s="589"/>
      <c r="O63" s="590"/>
      <c r="P63" s="591"/>
      <c r="Q63" s="589"/>
      <c r="R63" s="591"/>
      <c r="S63" s="590"/>
    </row>
    <row r="64" spans="2:19" ht="15.75" customHeight="1">
      <c r="B64" s="400" t="s">
        <v>691</v>
      </c>
      <c r="C64" s="592"/>
      <c r="D64" s="593"/>
      <c r="E64" s="593"/>
      <c r="F64" s="593"/>
      <c r="G64" s="594"/>
      <c r="H64" s="593"/>
      <c r="I64" s="593"/>
      <c r="J64" s="593"/>
      <c r="K64" s="594"/>
      <c r="L64" s="593"/>
      <c r="M64" s="593"/>
      <c r="N64" s="593"/>
      <c r="O64" s="594"/>
      <c r="P64" s="595"/>
      <c r="Q64" s="595"/>
      <c r="R64" s="595"/>
      <c r="S64" s="594"/>
    </row>
    <row r="65" spans="1:20" ht="15.75">
      <c r="A65" s="518"/>
      <c r="B65" s="518" t="s">
        <v>692</v>
      </c>
      <c r="P65" s="596"/>
      <c r="T65" s="518"/>
    </row>
    <row r="66" spans="1:20" ht="15.75">
      <c r="A66" s="518"/>
      <c r="B66" s="518" t="s">
        <v>693</v>
      </c>
      <c r="D66" s="597"/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T66" s="518"/>
    </row>
    <row r="67" spans="1:20" ht="15.75">
      <c r="A67" s="518"/>
      <c r="D67" s="598"/>
      <c r="E67" s="598"/>
      <c r="F67" s="598"/>
      <c r="G67" s="599"/>
      <c r="H67" s="598"/>
      <c r="I67" s="598"/>
      <c r="J67" s="600"/>
      <c r="K67" s="601"/>
      <c r="L67" s="598"/>
      <c r="M67" s="598"/>
      <c r="N67" s="600"/>
      <c r="O67" s="599"/>
      <c r="P67" s="602"/>
      <c r="Q67" s="603"/>
      <c r="R67" s="603"/>
      <c r="S67" s="599"/>
      <c r="T67" s="518"/>
    </row>
    <row r="68" spans="1:20" ht="15.75">
      <c r="A68" s="518"/>
      <c r="D68" s="604"/>
      <c r="E68" s="604"/>
      <c r="F68" s="522"/>
      <c r="H68" s="604"/>
      <c r="I68" s="604"/>
      <c r="J68" s="522"/>
      <c r="L68" s="604"/>
      <c r="M68" s="604"/>
      <c r="N68" s="522"/>
      <c r="T68" s="518"/>
    </row>
    <row r="69" spans="1:20" ht="15.75">
      <c r="A69" s="518"/>
      <c r="T69" s="518"/>
    </row>
    <row r="72" spans="1:20" ht="15.75">
      <c r="A72" s="518"/>
      <c r="B72" s="520"/>
      <c r="T72" s="518"/>
    </row>
  </sheetData>
  <sheetProtection/>
  <mergeCells count="4">
    <mergeCell ref="D3:G3"/>
    <mergeCell ref="H3:K3"/>
    <mergeCell ref="L3:O3"/>
    <mergeCell ref="P3:S3"/>
  </mergeCells>
  <printOptions horizontalCentered="1"/>
  <pageMargins left="0.25" right="0.25" top="0.75" bottom="0.5" header="0.3" footer="0.3"/>
  <pageSetup fitToHeight="1" fitToWidth="1" horizontalDpi="600" verticalDpi="600" orientation="landscape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.28125" style="0" customWidth="1"/>
    <col min="2" max="2" width="57.8515625" style="0" customWidth="1"/>
    <col min="3" max="3" width="29.140625" style="0" customWidth="1"/>
    <col min="4" max="5" width="13.421875" style="0" customWidth="1"/>
  </cols>
  <sheetData>
    <row r="2" ht="16.5" thickBot="1">
      <c r="B2" s="89" t="s">
        <v>210</v>
      </c>
    </row>
    <row r="3" spans="2:3" s="161" customFormat="1" ht="16.5" thickBot="1">
      <c r="B3" s="784" t="s">
        <v>562</v>
      </c>
      <c r="C3" s="277">
        <v>7301624.4</v>
      </c>
    </row>
    <row r="4" spans="2:5" ht="16.5" thickTop="1">
      <c r="B4" s="254" t="s">
        <v>564</v>
      </c>
      <c r="C4" s="343">
        <f>0.725*C3</f>
        <v>5293677.69</v>
      </c>
      <c r="D4" s="171"/>
      <c r="E4" s="230"/>
    </row>
    <row r="5" spans="2:4" ht="16.5" thickBot="1">
      <c r="B5" s="256" t="s">
        <v>565</v>
      </c>
      <c r="C5" s="342">
        <f>0.275*C3</f>
        <v>2007946.7100000002</v>
      </c>
      <c r="D5" s="234"/>
    </row>
    <row r="6" spans="2:3" ht="15.75">
      <c r="B6" s="259" t="s">
        <v>563</v>
      </c>
      <c r="C6" s="259"/>
    </row>
    <row r="7" spans="2:5" s="49" customFormat="1" ht="15.75">
      <c r="B7" s="828" t="s">
        <v>566</v>
      </c>
      <c r="C7" s="828"/>
      <c r="E7" s="259"/>
    </row>
    <row r="8" spans="2:5" s="49" customFormat="1" ht="15.75">
      <c r="B8" s="829"/>
      <c r="C8" s="829"/>
      <c r="E8" s="259"/>
    </row>
    <row r="9" ht="15.75">
      <c r="B9" s="4"/>
    </row>
  </sheetData>
  <sheetProtection/>
  <mergeCells count="2">
    <mergeCell ref="B7:C7"/>
    <mergeCell ref="B8:C8"/>
  </mergeCells>
  <printOptions/>
  <pageMargins left="0.75" right="0.7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PageLayoutView="80" workbookViewId="0" topLeftCell="A1">
      <selection activeCell="A1" sqref="A1"/>
    </sheetView>
  </sheetViews>
  <sheetFormatPr defaultColWidth="8.8515625" defaultRowHeight="15"/>
  <cols>
    <col min="1" max="1" width="4.28125" style="17" customWidth="1"/>
    <col min="2" max="2" width="64.421875" style="4" customWidth="1"/>
    <col min="3" max="3" width="20.7109375" style="93" customWidth="1"/>
    <col min="4" max="10" width="20.7109375" style="4" customWidth="1"/>
    <col min="11" max="11" width="5.00390625" style="4" customWidth="1"/>
    <col min="12" max="12" width="15.8515625" style="4" bestFit="1" customWidth="1"/>
    <col min="13" max="13" width="9.28125" style="4" customWidth="1"/>
    <col min="14" max="14" width="12.7109375" style="4" customWidth="1"/>
    <col min="15" max="15" width="27.140625" style="4" customWidth="1"/>
    <col min="16" max="16" width="21.28125" style="4" customWidth="1"/>
    <col min="17" max="17" width="17.00390625" style="4" customWidth="1"/>
    <col min="18" max="19" width="12.7109375" style="4" customWidth="1"/>
    <col min="20" max="20" width="9.7109375" style="4" customWidth="1"/>
    <col min="21" max="21" width="8.8515625" style="4" customWidth="1"/>
    <col min="22" max="22" width="12.140625" style="4" bestFit="1" customWidth="1"/>
    <col min="23" max="24" width="8.8515625" style="4" customWidth="1"/>
    <col min="25" max="25" width="15.421875" style="4" customWidth="1"/>
    <col min="26" max="16384" width="8.8515625" style="4" customWidth="1"/>
  </cols>
  <sheetData>
    <row r="1" ht="15.75">
      <c r="B1" s="93"/>
    </row>
    <row r="2" spans="2:19" ht="16.5" thickBot="1">
      <c r="B2" s="716" t="s">
        <v>554</v>
      </c>
      <c r="C2" s="717"/>
      <c r="D2" s="718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0" s="5" customFormat="1" ht="15.75">
      <c r="A3" s="18"/>
      <c r="B3" s="797" t="s">
        <v>3</v>
      </c>
      <c r="C3" s="799" t="s">
        <v>714</v>
      </c>
      <c r="D3" s="799"/>
      <c r="E3" s="799" t="s">
        <v>4</v>
      </c>
      <c r="F3" s="799"/>
      <c r="G3" s="799" t="s">
        <v>5</v>
      </c>
      <c r="H3" s="799"/>
      <c r="I3" s="799" t="s">
        <v>6</v>
      </c>
      <c r="J3" s="799"/>
    </row>
    <row r="4" spans="1:10" s="5" customFormat="1" ht="46.5" customHeight="1" thickBot="1">
      <c r="A4" s="18"/>
      <c r="B4" s="798"/>
      <c r="C4" s="237" t="s">
        <v>0</v>
      </c>
      <c r="D4" s="20" t="s">
        <v>7</v>
      </c>
      <c r="E4" s="19" t="s">
        <v>0</v>
      </c>
      <c r="F4" s="20" t="s">
        <v>7</v>
      </c>
      <c r="G4" s="19" t="s">
        <v>0</v>
      </c>
      <c r="H4" s="20" t="s">
        <v>7</v>
      </c>
      <c r="I4" s="19" t="s">
        <v>0</v>
      </c>
      <c r="J4" s="21" t="s">
        <v>7</v>
      </c>
    </row>
    <row r="5" spans="2:10" ht="16.5" thickBot="1">
      <c r="B5" s="48" t="s">
        <v>8</v>
      </c>
      <c r="C5" s="743">
        <f>SUM(C6:C14)</f>
        <v>29.640540096000006</v>
      </c>
      <c r="D5" s="749">
        <f>C5/$C$34</f>
        <v>0.5205968185057086</v>
      </c>
      <c r="E5" s="720">
        <f>SUM(E6:E14)</f>
        <v>0</v>
      </c>
      <c r="F5" s="720">
        <f>SUM(F6:F14)</f>
        <v>0</v>
      </c>
      <c r="G5" s="720">
        <f>SUM(G6:G14)</f>
        <v>0</v>
      </c>
      <c r="H5" s="720">
        <f>SUM(H6:H14)</f>
        <v>0</v>
      </c>
      <c r="I5" s="721">
        <f>SUM(I6:I14)</f>
        <v>10.039168731560554</v>
      </c>
      <c r="J5" s="758">
        <f>I5/$I$34</f>
        <v>0.168587805177276</v>
      </c>
    </row>
    <row r="6" spans="2:17" ht="15.75">
      <c r="B6" s="722" t="s">
        <v>708</v>
      </c>
      <c r="C6" s="770">
        <v>0</v>
      </c>
      <c r="D6" s="750">
        <f aca="true" t="shared" si="0" ref="D6:D33">C6/$C$34</f>
        <v>0</v>
      </c>
      <c r="E6" s="723">
        <v>0</v>
      </c>
      <c r="F6" s="723">
        <v>0</v>
      </c>
      <c r="G6" s="723">
        <v>0</v>
      </c>
      <c r="H6" s="723">
        <v>0</v>
      </c>
      <c r="I6" s="719">
        <v>0</v>
      </c>
      <c r="J6" s="759">
        <f aca="true" t="shared" si="1" ref="J6:J33">I6/$I$34</f>
        <v>0</v>
      </c>
      <c r="K6" s="17" t="s">
        <v>9</v>
      </c>
      <c r="O6" s="769"/>
      <c r="P6" s="769"/>
      <c r="Q6" s="769"/>
    </row>
    <row r="7" spans="2:17" ht="15.75">
      <c r="B7" s="722" t="s">
        <v>699</v>
      </c>
      <c r="C7" s="770">
        <v>0</v>
      </c>
      <c r="D7" s="750">
        <f t="shared" si="0"/>
        <v>0</v>
      </c>
      <c r="E7" s="723">
        <v>0</v>
      </c>
      <c r="F7" s="723">
        <v>0</v>
      </c>
      <c r="G7" s="723">
        <v>0</v>
      </c>
      <c r="H7" s="723">
        <v>0</v>
      </c>
      <c r="I7" s="719">
        <v>0</v>
      </c>
      <c r="J7" s="759">
        <f t="shared" si="1"/>
        <v>0</v>
      </c>
      <c r="K7" s="17"/>
      <c r="O7" s="769"/>
      <c r="P7" s="769"/>
      <c r="Q7" s="769"/>
    </row>
    <row r="8" spans="2:17" ht="15.75">
      <c r="B8" s="722" t="s">
        <v>700</v>
      </c>
      <c r="C8" s="770">
        <v>0</v>
      </c>
      <c r="D8" s="750">
        <f t="shared" si="0"/>
        <v>0</v>
      </c>
      <c r="E8" s="723">
        <v>0</v>
      </c>
      <c r="F8" s="723">
        <v>0</v>
      </c>
      <c r="G8" s="723">
        <v>0</v>
      </c>
      <c r="H8" s="723">
        <v>0</v>
      </c>
      <c r="I8" s="719">
        <v>0</v>
      </c>
      <c r="J8" s="759">
        <f t="shared" si="1"/>
        <v>0</v>
      </c>
      <c r="K8" s="17"/>
      <c r="N8" s="768"/>
      <c r="O8" s="769"/>
      <c r="P8" s="769"/>
      <c r="Q8" s="789"/>
    </row>
    <row r="9" spans="2:17" ht="15.75">
      <c r="B9" s="722" t="s">
        <v>701</v>
      </c>
      <c r="C9" s="770">
        <v>10.55121882188001</v>
      </c>
      <c r="D9" s="750">
        <f t="shared" si="0"/>
        <v>0.18531818017612828</v>
      </c>
      <c r="E9" s="723">
        <v>0</v>
      </c>
      <c r="F9" s="723">
        <v>0</v>
      </c>
      <c r="G9" s="723">
        <v>0</v>
      </c>
      <c r="H9" s="723">
        <v>0</v>
      </c>
      <c r="I9" s="719">
        <v>1.885419285760444</v>
      </c>
      <c r="J9" s="759">
        <f t="shared" si="1"/>
        <v>0.03166185445474135</v>
      </c>
      <c r="K9" s="17"/>
      <c r="L9" s="787"/>
      <c r="M9" s="787"/>
      <c r="N9" s="768"/>
      <c r="O9" s="788"/>
      <c r="P9" s="769"/>
      <c r="Q9" s="769"/>
    </row>
    <row r="10" spans="2:17" ht="15.75">
      <c r="B10" s="722" t="s">
        <v>702</v>
      </c>
      <c r="C10" s="770">
        <v>0</v>
      </c>
      <c r="D10" s="750">
        <f t="shared" si="0"/>
        <v>0</v>
      </c>
      <c r="E10" s="723">
        <v>0</v>
      </c>
      <c r="F10" s="723">
        <v>0</v>
      </c>
      <c r="G10" s="723">
        <v>0</v>
      </c>
      <c r="H10" s="723">
        <v>0</v>
      </c>
      <c r="I10" s="719">
        <v>0</v>
      </c>
      <c r="J10" s="759">
        <f t="shared" si="1"/>
        <v>0</v>
      </c>
      <c r="K10" s="17"/>
      <c r="N10" s="768"/>
      <c r="O10" s="769"/>
      <c r="P10" s="769"/>
      <c r="Q10" s="769"/>
    </row>
    <row r="11" spans="2:17" ht="15.75">
      <c r="B11" s="722" t="s">
        <v>703</v>
      </c>
      <c r="C11" s="770">
        <v>0</v>
      </c>
      <c r="D11" s="750">
        <f t="shared" si="0"/>
        <v>0</v>
      </c>
      <c r="E11" s="723">
        <v>0</v>
      </c>
      <c r="F11" s="723">
        <v>0</v>
      </c>
      <c r="G11" s="723">
        <v>0</v>
      </c>
      <c r="H11" s="723">
        <v>0</v>
      </c>
      <c r="I11" s="719">
        <v>0</v>
      </c>
      <c r="J11" s="759">
        <f t="shared" si="1"/>
        <v>0</v>
      </c>
      <c r="K11" s="17"/>
      <c r="N11" s="768"/>
      <c r="O11" s="769"/>
      <c r="P11" s="769"/>
      <c r="Q11" s="769"/>
    </row>
    <row r="12" spans="2:17" ht="15.75">
      <c r="B12" s="722" t="s">
        <v>704</v>
      </c>
      <c r="C12" s="770">
        <v>0</v>
      </c>
      <c r="D12" s="750">
        <f t="shared" si="0"/>
        <v>0</v>
      </c>
      <c r="E12" s="723">
        <v>0</v>
      </c>
      <c r="F12" s="723">
        <v>0</v>
      </c>
      <c r="G12" s="723">
        <v>0</v>
      </c>
      <c r="H12" s="723">
        <v>0</v>
      </c>
      <c r="I12" s="719">
        <v>0</v>
      </c>
      <c r="J12" s="759">
        <f t="shared" si="1"/>
        <v>0</v>
      </c>
      <c r="K12" s="17" t="s">
        <v>9</v>
      </c>
      <c r="O12" s="769"/>
      <c r="P12" s="769"/>
      <c r="Q12" s="769"/>
    </row>
    <row r="13" spans="2:17" ht="15.75">
      <c r="B13" s="722" t="s">
        <v>16</v>
      </c>
      <c r="C13" s="770">
        <v>15.813403390534527</v>
      </c>
      <c r="D13" s="750">
        <f t="shared" si="0"/>
        <v>0.2777414806949022</v>
      </c>
      <c r="E13" s="723">
        <v>0</v>
      </c>
      <c r="F13" s="723">
        <v>0</v>
      </c>
      <c r="G13" s="723">
        <v>0</v>
      </c>
      <c r="H13" s="723">
        <v>0</v>
      </c>
      <c r="I13" s="719">
        <v>8.10974944580011</v>
      </c>
      <c r="J13" s="759">
        <f t="shared" si="1"/>
        <v>0.1361870585267615</v>
      </c>
      <c r="K13" s="17" t="s">
        <v>9</v>
      </c>
      <c r="L13" s="787"/>
      <c r="M13" s="787"/>
      <c r="O13" s="769"/>
      <c r="P13" s="769"/>
      <c r="Q13" s="769"/>
    </row>
    <row r="14" spans="2:17" ht="16.5" thickBot="1">
      <c r="B14" s="724" t="s">
        <v>13</v>
      </c>
      <c r="C14" s="796">
        <v>3.2759178835854676</v>
      </c>
      <c r="D14" s="751">
        <f t="shared" si="0"/>
        <v>0.057537157634678086</v>
      </c>
      <c r="E14" s="723">
        <v>0</v>
      </c>
      <c r="F14" s="723">
        <v>0</v>
      </c>
      <c r="G14" s="723">
        <v>0</v>
      </c>
      <c r="H14" s="723">
        <v>0</v>
      </c>
      <c r="I14" s="719">
        <v>0.044</v>
      </c>
      <c r="J14" s="760">
        <f t="shared" si="1"/>
        <v>0.0007388921957731717</v>
      </c>
      <c r="K14" s="17"/>
      <c r="L14" s="787"/>
      <c r="M14" s="787"/>
      <c r="O14" s="769"/>
      <c r="P14" s="769"/>
      <c r="Q14" s="769"/>
    </row>
    <row r="15" spans="2:17" ht="16.5" thickBot="1">
      <c r="B15" s="725" t="s">
        <v>705</v>
      </c>
      <c r="C15" s="744">
        <f>SUM(C16:C21)</f>
        <v>26.45803783383159</v>
      </c>
      <c r="D15" s="752">
        <f t="shared" si="0"/>
        <v>0.46470038250265194</v>
      </c>
      <c r="E15" s="720">
        <f>SUM(E16:E21)</f>
        <v>0</v>
      </c>
      <c r="F15" s="720">
        <f>SUM(F16:F21)</f>
        <v>0</v>
      </c>
      <c r="G15" s="720">
        <f>SUM(G16:G21)</f>
        <v>0</v>
      </c>
      <c r="H15" s="720">
        <f>SUM(H16:H21)</f>
        <v>0</v>
      </c>
      <c r="I15" s="22">
        <f>SUM(I16:I21)</f>
        <v>38.715615331475135</v>
      </c>
      <c r="J15" s="761">
        <f t="shared" si="1"/>
        <v>0.6501515005223439</v>
      </c>
      <c r="K15" s="17" t="s">
        <v>9</v>
      </c>
      <c r="O15" s="769"/>
      <c r="P15" s="769"/>
      <c r="Q15" s="769"/>
    </row>
    <row r="16" spans="2:17" ht="15.75">
      <c r="B16" s="722" t="s">
        <v>701</v>
      </c>
      <c r="C16" s="771">
        <v>3.893508965169945</v>
      </c>
      <c r="D16" s="750">
        <f t="shared" si="0"/>
        <v>0.06838432678777213</v>
      </c>
      <c r="E16" s="723">
        <v>0</v>
      </c>
      <c r="F16" s="723">
        <v>0</v>
      </c>
      <c r="G16" s="723">
        <v>0</v>
      </c>
      <c r="H16" s="723">
        <v>0</v>
      </c>
      <c r="I16" s="719">
        <v>5.590192981220415</v>
      </c>
      <c r="J16" s="759">
        <f t="shared" si="1"/>
        <v>0.09387613560658466</v>
      </c>
      <c r="K16" s="17"/>
      <c r="M16" s="787"/>
      <c r="O16" s="769"/>
      <c r="P16" s="769"/>
      <c r="Q16" s="769"/>
    </row>
    <row r="17" spans="2:17" ht="15.75">
      <c r="B17" s="722" t="s">
        <v>702</v>
      </c>
      <c r="C17" s="770">
        <v>0</v>
      </c>
      <c r="D17" s="750">
        <f t="shared" si="0"/>
        <v>0</v>
      </c>
      <c r="E17" s="723">
        <v>0</v>
      </c>
      <c r="F17" s="723">
        <v>0</v>
      </c>
      <c r="G17" s="723">
        <v>0</v>
      </c>
      <c r="H17" s="723">
        <v>0</v>
      </c>
      <c r="I17" s="719">
        <v>0</v>
      </c>
      <c r="J17" s="759">
        <f t="shared" si="1"/>
        <v>0</v>
      </c>
      <c r="K17" s="17"/>
      <c r="M17" s="787"/>
      <c r="O17" s="769"/>
      <c r="P17" s="769"/>
      <c r="Q17" s="769"/>
    </row>
    <row r="18" spans="2:17" ht="15.75">
      <c r="B18" s="722" t="s">
        <v>706</v>
      </c>
      <c r="C18" s="770">
        <v>0</v>
      </c>
      <c r="D18" s="750">
        <f t="shared" si="0"/>
        <v>0</v>
      </c>
      <c r="E18" s="723">
        <v>0</v>
      </c>
      <c r="F18" s="723">
        <v>0</v>
      </c>
      <c r="G18" s="723">
        <v>0</v>
      </c>
      <c r="H18" s="723">
        <v>0</v>
      </c>
      <c r="I18" s="719">
        <v>0</v>
      </c>
      <c r="J18" s="759">
        <f t="shared" si="1"/>
        <v>0</v>
      </c>
      <c r="K18" s="17"/>
      <c r="M18" s="787"/>
      <c r="O18" s="769"/>
      <c r="P18" s="769"/>
      <c r="Q18" s="788"/>
    </row>
    <row r="19" spans="2:17" ht="15.75">
      <c r="B19" s="722" t="s">
        <v>707</v>
      </c>
      <c r="C19" s="770">
        <v>9.173540315531065</v>
      </c>
      <c r="D19" s="750">
        <f t="shared" si="0"/>
        <v>0.16112108238350928</v>
      </c>
      <c r="E19" s="723">
        <v>0</v>
      </c>
      <c r="F19" s="723">
        <v>0</v>
      </c>
      <c r="G19" s="723">
        <v>0</v>
      </c>
      <c r="H19" s="723">
        <v>0</v>
      </c>
      <c r="I19" s="719">
        <v>14.560679128196817</v>
      </c>
      <c r="J19" s="759">
        <f t="shared" si="1"/>
        <v>0.2445175493859531</v>
      </c>
      <c r="K19" s="17"/>
      <c r="O19" s="769"/>
      <c r="P19" s="769"/>
      <c r="Q19" s="769"/>
    </row>
    <row r="20" spans="2:17" ht="15.75">
      <c r="B20" s="722" t="s">
        <v>704</v>
      </c>
      <c r="C20" s="770">
        <v>0</v>
      </c>
      <c r="D20" s="750">
        <f t="shared" si="0"/>
        <v>0</v>
      </c>
      <c r="E20" s="723">
        <v>0</v>
      </c>
      <c r="F20" s="723">
        <v>0</v>
      </c>
      <c r="G20" s="723">
        <v>0</v>
      </c>
      <c r="H20" s="723">
        <v>0</v>
      </c>
      <c r="I20" s="719">
        <v>0</v>
      </c>
      <c r="J20" s="759">
        <f t="shared" si="1"/>
        <v>0</v>
      </c>
      <c r="K20" s="17"/>
      <c r="O20" s="769"/>
      <c r="P20" s="769"/>
      <c r="Q20" s="769"/>
    </row>
    <row r="21" spans="2:17" ht="16.5" thickBot="1">
      <c r="B21" s="724" t="s">
        <v>13</v>
      </c>
      <c r="C21" s="770">
        <v>13.390988553130581</v>
      </c>
      <c r="D21" s="751">
        <f t="shared" si="0"/>
        <v>0.2351949733313706</v>
      </c>
      <c r="E21" s="723">
        <v>0</v>
      </c>
      <c r="F21" s="723">
        <v>0</v>
      </c>
      <c r="G21" s="723">
        <v>0</v>
      </c>
      <c r="H21" s="723">
        <v>0</v>
      </c>
      <c r="I21" s="719">
        <v>18.564743222057903</v>
      </c>
      <c r="J21" s="759">
        <f t="shared" si="1"/>
        <v>0.31175781552980614</v>
      </c>
      <c r="K21" s="17"/>
      <c r="M21" s="787"/>
      <c r="N21" s="787"/>
      <c r="O21" s="769"/>
      <c r="P21" s="769"/>
      <c r="Q21" s="769"/>
    </row>
    <row r="22" spans="2:17" ht="16.5" thickBot="1">
      <c r="B22" s="48" t="s">
        <v>452</v>
      </c>
      <c r="C22" s="743">
        <v>0</v>
      </c>
      <c r="D22" s="749">
        <f t="shared" si="0"/>
        <v>0</v>
      </c>
      <c r="E22" s="720">
        <v>0</v>
      </c>
      <c r="F22" s="720">
        <v>0</v>
      </c>
      <c r="G22" s="720">
        <v>0</v>
      </c>
      <c r="H22" s="720">
        <v>0</v>
      </c>
      <c r="I22" s="22">
        <v>0</v>
      </c>
      <c r="J22" s="758">
        <f t="shared" si="1"/>
        <v>0</v>
      </c>
      <c r="K22" s="17"/>
      <c r="M22" s="787"/>
      <c r="N22" s="787"/>
      <c r="O22" s="769"/>
      <c r="P22" s="769"/>
      <c r="Q22" s="769"/>
    </row>
    <row r="23" spans="2:17" ht="16.5" thickBot="1">
      <c r="B23" s="727" t="s">
        <v>711</v>
      </c>
      <c r="C23" s="745">
        <f>SUM(C24:C32)</f>
        <v>0</v>
      </c>
      <c r="D23" s="753">
        <f t="shared" si="0"/>
        <v>0</v>
      </c>
      <c r="E23" s="728">
        <f>SUM(E24:E32)</f>
        <v>0</v>
      </c>
      <c r="F23" s="728">
        <f>SUM(F24:F32)</f>
        <v>0</v>
      </c>
      <c r="G23" s="728">
        <f>SUM(G24:G32)</f>
        <v>0</v>
      </c>
      <c r="H23" s="728">
        <f>SUM(H24:H32)</f>
        <v>0</v>
      </c>
      <c r="I23" s="740">
        <v>4.8443950000000005</v>
      </c>
      <c r="J23" s="762">
        <f t="shared" si="1"/>
        <v>0.08135194678960396</v>
      </c>
      <c r="K23" s="17"/>
      <c r="M23" s="787"/>
      <c r="N23" s="787"/>
      <c r="O23" s="769"/>
      <c r="P23" s="769"/>
      <c r="Q23" s="769"/>
    </row>
    <row r="24" spans="2:17" ht="15.75">
      <c r="B24" s="6" t="s">
        <v>708</v>
      </c>
      <c r="C24" s="771">
        <v>0</v>
      </c>
      <c r="D24" s="754">
        <f t="shared" si="0"/>
        <v>0</v>
      </c>
      <c r="E24" s="726">
        <v>0</v>
      </c>
      <c r="F24" s="726">
        <v>0</v>
      </c>
      <c r="G24" s="726">
        <v>0</v>
      </c>
      <c r="H24" s="726">
        <v>0</v>
      </c>
      <c r="I24" s="747">
        <v>0</v>
      </c>
      <c r="J24" s="763">
        <f t="shared" si="1"/>
        <v>0</v>
      </c>
      <c r="K24" s="17"/>
      <c r="O24" s="769"/>
      <c r="P24" s="769"/>
      <c r="Q24" s="769"/>
    </row>
    <row r="25" spans="2:14" ht="15.75">
      <c r="B25" s="263" t="s">
        <v>699</v>
      </c>
      <c r="C25" s="772">
        <v>0</v>
      </c>
      <c r="D25" s="755">
        <f t="shared" si="0"/>
        <v>0</v>
      </c>
      <c r="E25" s="565">
        <v>0</v>
      </c>
      <c r="F25" s="565">
        <v>0</v>
      </c>
      <c r="G25" s="565">
        <v>0</v>
      </c>
      <c r="H25" s="565">
        <v>0</v>
      </c>
      <c r="I25" s="748">
        <v>0</v>
      </c>
      <c r="J25" s="764">
        <f t="shared" si="1"/>
        <v>0</v>
      </c>
      <c r="K25" s="17"/>
      <c r="N25" s="787"/>
    </row>
    <row r="26" spans="2:14" ht="15.75">
      <c r="B26" s="263" t="s">
        <v>700</v>
      </c>
      <c r="C26" s="772">
        <v>0</v>
      </c>
      <c r="D26" s="755">
        <f t="shared" si="0"/>
        <v>0</v>
      </c>
      <c r="E26" s="565">
        <v>0</v>
      </c>
      <c r="F26" s="565">
        <v>0</v>
      </c>
      <c r="G26" s="565">
        <v>0</v>
      </c>
      <c r="H26" s="565">
        <v>0</v>
      </c>
      <c r="I26" s="748">
        <v>0</v>
      </c>
      <c r="J26" s="764">
        <f t="shared" si="1"/>
        <v>0</v>
      </c>
      <c r="N26" s="787"/>
    </row>
    <row r="27" spans="2:14" ht="15.75">
      <c r="B27" s="263" t="s">
        <v>701</v>
      </c>
      <c r="C27" s="772">
        <v>0</v>
      </c>
      <c r="D27" s="755">
        <f t="shared" si="0"/>
        <v>0</v>
      </c>
      <c r="E27" s="565">
        <v>0</v>
      </c>
      <c r="F27" s="565">
        <v>0</v>
      </c>
      <c r="G27" s="565">
        <v>0</v>
      </c>
      <c r="H27" s="565">
        <v>0</v>
      </c>
      <c r="I27" s="748">
        <v>0</v>
      </c>
      <c r="J27" s="764">
        <f t="shared" si="1"/>
        <v>0</v>
      </c>
      <c r="N27" s="787"/>
    </row>
    <row r="28" spans="2:10" ht="15.75">
      <c r="B28" s="263" t="s">
        <v>702</v>
      </c>
      <c r="C28" s="772">
        <v>0</v>
      </c>
      <c r="D28" s="755">
        <f t="shared" si="0"/>
        <v>0</v>
      </c>
      <c r="E28" s="565">
        <v>0</v>
      </c>
      <c r="F28" s="565">
        <v>0</v>
      </c>
      <c r="G28" s="565">
        <v>0</v>
      </c>
      <c r="H28" s="565">
        <v>0</v>
      </c>
      <c r="I28" s="748">
        <v>0</v>
      </c>
      <c r="J28" s="764">
        <f t="shared" si="1"/>
        <v>0</v>
      </c>
    </row>
    <row r="29" spans="2:25" ht="15.75">
      <c r="B29" s="263" t="s">
        <v>703</v>
      </c>
      <c r="C29" s="772">
        <v>0</v>
      </c>
      <c r="D29" s="755">
        <f t="shared" si="0"/>
        <v>0</v>
      </c>
      <c r="E29" s="565">
        <v>0</v>
      </c>
      <c r="F29" s="565">
        <v>0</v>
      </c>
      <c r="G29" s="565">
        <v>0</v>
      </c>
      <c r="H29" s="565">
        <v>0</v>
      </c>
      <c r="I29" s="748">
        <v>0</v>
      </c>
      <c r="J29" s="764">
        <f t="shared" si="1"/>
        <v>0</v>
      </c>
      <c r="N29" s="78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25" ht="15.75">
      <c r="B30" s="263" t="s">
        <v>704</v>
      </c>
      <c r="C30" s="772">
        <v>0</v>
      </c>
      <c r="D30" s="755">
        <f t="shared" si="0"/>
        <v>0</v>
      </c>
      <c r="E30" s="565">
        <v>0</v>
      </c>
      <c r="F30" s="565">
        <v>0</v>
      </c>
      <c r="G30" s="565">
        <v>0</v>
      </c>
      <c r="H30" s="565">
        <v>0</v>
      </c>
      <c r="I30" s="748">
        <v>0</v>
      </c>
      <c r="J30" s="764">
        <f t="shared" si="1"/>
        <v>0</v>
      </c>
      <c r="O30" s="33"/>
      <c r="P30" s="33"/>
      <c r="Q30" s="173"/>
      <c r="R30" s="33"/>
      <c r="S30" s="33"/>
      <c r="T30" s="33"/>
      <c r="U30" s="2"/>
      <c r="V30" s="2"/>
      <c r="W30" s="2"/>
      <c r="X30" s="2"/>
      <c r="Y30" s="2"/>
    </row>
    <row r="31" spans="2:25" ht="15.75">
      <c r="B31" s="263" t="s">
        <v>16</v>
      </c>
      <c r="C31" s="772">
        <v>0</v>
      </c>
      <c r="D31" s="755">
        <f t="shared" si="0"/>
        <v>0</v>
      </c>
      <c r="E31" s="565">
        <v>0</v>
      </c>
      <c r="F31" s="565">
        <v>0</v>
      </c>
      <c r="G31" s="565">
        <v>0</v>
      </c>
      <c r="H31" s="565">
        <v>0</v>
      </c>
      <c r="I31" s="748">
        <v>0</v>
      </c>
      <c r="J31" s="764">
        <f t="shared" si="1"/>
        <v>0</v>
      </c>
      <c r="O31" s="33"/>
      <c r="P31" s="33"/>
      <c r="Q31" s="174"/>
      <c r="R31" s="53"/>
      <c r="S31" s="53"/>
      <c r="T31" s="53"/>
      <c r="U31" s="2"/>
      <c r="V31" s="174"/>
      <c r="W31" s="53"/>
      <c r="X31" s="53"/>
      <c r="Y31" s="53"/>
    </row>
    <row r="32" spans="2:25" ht="16.5" thickBot="1">
      <c r="B32" s="265" t="s">
        <v>13</v>
      </c>
      <c r="C32" s="773">
        <v>0</v>
      </c>
      <c r="D32" s="756">
        <f t="shared" si="0"/>
        <v>0</v>
      </c>
      <c r="E32" s="729">
        <v>0</v>
      </c>
      <c r="F32" s="729">
        <v>0</v>
      </c>
      <c r="G32" s="729">
        <v>0</v>
      </c>
      <c r="H32" s="729">
        <v>0</v>
      </c>
      <c r="I32" s="748">
        <v>0</v>
      </c>
      <c r="J32" s="760">
        <f t="shared" si="1"/>
        <v>0</v>
      </c>
      <c r="P32" s="33"/>
      <c r="Q32" s="175"/>
      <c r="R32" s="176"/>
      <c r="S32" s="176"/>
      <c r="T32" s="176"/>
      <c r="U32" s="2"/>
      <c r="V32" s="177"/>
      <c r="W32" s="177"/>
      <c r="X32" s="177"/>
      <c r="Y32" s="177"/>
    </row>
    <row r="33" spans="2:25" ht="16.5" thickBot="1">
      <c r="B33" s="730" t="s">
        <v>68</v>
      </c>
      <c r="C33" s="774">
        <v>0.8371140344</v>
      </c>
      <c r="D33" s="757">
        <f t="shared" si="0"/>
        <v>0.014702798991639473</v>
      </c>
      <c r="E33" s="731">
        <v>0</v>
      </c>
      <c r="F33" s="731">
        <v>0</v>
      </c>
      <c r="G33" s="731">
        <v>0</v>
      </c>
      <c r="H33" s="731">
        <v>0</v>
      </c>
      <c r="I33" s="741">
        <v>5.949426608673575</v>
      </c>
      <c r="J33" s="765">
        <f t="shared" si="1"/>
        <v>0.09990874751077619</v>
      </c>
      <c r="P33" s="33"/>
      <c r="Q33" s="175"/>
      <c r="R33" s="178"/>
      <c r="S33" s="178"/>
      <c r="T33" s="178"/>
      <c r="U33" s="2"/>
      <c r="V33" s="177"/>
      <c r="W33" s="177"/>
      <c r="X33" s="177"/>
      <c r="Y33" s="177"/>
    </row>
    <row r="34" spans="2:25" ht="17.25" thickBot="1" thickTop="1">
      <c r="B34" s="725" t="s">
        <v>0</v>
      </c>
      <c r="C34" s="746">
        <f>SUM(C5,C15,C23,C33,C22)</f>
        <v>56.935691964231594</v>
      </c>
      <c r="D34" s="733"/>
      <c r="E34" s="732">
        <f>SUM(E5,E15,E23,E33,E22)</f>
        <v>0</v>
      </c>
      <c r="F34" s="733"/>
      <c r="G34" s="732">
        <f>SUM(G5,G15,G23,G33,G22)</f>
        <v>0</v>
      </c>
      <c r="H34" s="733"/>
      <c r="I34" s="742">
        <f>SUM(I5,I15,I23,I33,I22)</f>
        <v>59.54860567170926</v>
      </c>
      <c r="J34" s="734"/>
      <c r="P34" s="33"/>
      <c r="Q34" s="175"/>
      <c r="R34" s="176"/>
      <c r="S34" s="176"/>
      <c r="T34" s="176"/>
      <c r="U34" s="2"/>
      <c r="V34" s="177"/>
      <c r="W34" s="177"/>
      <c r="X34" s="177"/>
      <c r="Y34" s="177"/>
    </row>
    <row r="35" spans="2:25" ht="16.5" thickBot="1">
      <c r="B35" s="735"/>
      <c r="C35" s="736"/>
      <c r="D35" s="737"/>
      <c r="E35" s="736"/>
      <c r="F35" s="737"/>
      <c r="G35" s="736"/>
      <c r="H35" s="737"/>
      <c r="I35" s="26"/>
      <c r="J35" s="737"/>
      <c r="L35" s="229"/>
      <c r="O35" s="27"/>
      <c r="P35" s="33"/>
      <c r="Q35" s="175"/>
      <c r="R35" s="176"/>
      <c r="S35" s="176"/>
      <c r="T35" s="176"/>
      <c r="U35" s="2"/>
      <c r="V35" s="177"/>
      <c r="W35" s="177"/>
      <c r="X35" s="177"/>
      <c r="Y35" s="177"/>
    </row>
    <row r="36" spans="2:25" ht="16.5" thickBot="1">
      <c r="B36" s="48" t="s">
        <v>710</v>
      </c>
      <c r="C36" s="802"/>
      <c r="D36" s="803"/>
      <c r="E36" s="720">
        <v>0</v>
      </c>
      <c r="F36" s="738"/>
      <c r="G36" s="720">
        <v>0</v>
      </c>
      <c r="H36" s="738"/>
      <c r="I36" s="22">
        <f>SUM('1.1'!D7,'1.1'!G7)</f>
        <v>47.31</v>
      </c>
      <c r="J36" s="739"/>
      <c r="P36" s="33"/>
      <c r="Q36" s="175"/>
      <c r="R36" s="176"/>
      <c r="S36" s="176"/>
      <c r="T36" s="176"/>
      <c r="U36" s="2"/>
      <c r="V36" s="177"/>
      <c r="W36" s="177"/>
      <c r="X36" s="177"/>
      <c r="Y36" s="177"/>
    </row>
    <row r="37" spans="2:25" ht="18.75">
      <c r="B37" s="4" t="s">
        <v>716</v>
      </c>
      <c r="C37" s="238"/>
      <c r="D37" s="13"/>
      <c r="E37" s="12"/>
      <c r="F37" s="13"/>
      <c r="G37" s="12"/>
      <c r="H37" s="13"/>
      <c r="I37" s="12"/>
      <c r="J37" s="13"/>
      <c r="L37" s="149"/>
      <c r="P37" s="33"/>
      <c r="Q37" s="175"/>
      <c r="R37" s="35"/>
      <c r="S37" s="35"/>
      <c r="T37" s="35"/>
      <c r="U37" s="2"/>
      <c r="V37" s="177"/>
      <c r="W37" s="177"/>
      <c r="X37" s="177"/>
      <c r="Y37" s="177"/>
    </row>
    <row r="38" spans="2:25" ht="15.75">
      <c r="B38" s="4" t="s">
        <v>712</v>
      </c>
      <c r="C38" s="238"/>
      <c r="D38" s="13"/>
      <c r="E38" s="12"/>
      <c r="F38" s="13"/>
      <c r="G38" s="12"/>
      <c r="H38" s="13"/>
      <c r="I38" s="12"/>
      <c r="J38" s="13"/>
      <c r="O38" s="33"/>
      <c r="P38" s="33"/>
      <c r="Q38" s="175"/>
      <c r="R38" s="179"/>
      <c r="S38" s="179"/>
      <c r="T38" s="179"/>
      <c r="U38" s="2"/>
      <c r="V38" s="2"/>
      <c r="W38" s="2"/>
      <c r="X38" s="2"/>
      <c r="Y38" s="2"/>
    </row>
    <row r="39" spans="2:25" ht="15.75">
      <c r="B39" s="3" t="s">
        <v>709</v>
      </c>
      <c r="C39" s="238"/>
      <c r="D39" s="13"/>
      <c r="E39" s="12"/>
      <c r="F39" s="13"/>
      <c r="G39" s="12"/>
      <c r="H39" s="13"/>
      <c r="I39" s="12"/>
      <c r="J39" s="13"/>
      <c r="O39" s="33"/>
      <c r="P39" s="33"/>
      <c r="Q39" s="175"/>
      <c r="R39" s="179"/>
      <c r="S39" s="179"/>
      <c r="T39" s="179"/>
      <c r="U39" s="2"/>
      <c r="V39" s="2"/>
      <c r="W39" s="2"/>
      <c r="X39" s="2"/>
      <c r="Y39" s="2"/>
    </row>
    <row r="40" spans="2:25" ht="15.75">
      <c r="B40" s="3"/>
      <c r="C40" s="238"/>
      <c r="D40" s="13"/>
      <c r="E40" s="12"/>
      <c r="F40" s="13"/>
      <c r="G40" s="12"/>
      <c r="H40" s="13"/>
      <c r="I40" s="12"/>
      <c r="J40" s="13"/>
      <c r="O40" s="33"/>
      <c r="P40" s="33"/>
      <c r="Q40" s="175"/>
      <c r="R40" s="179"/>
      <c r="S40" s="179"/>
      <c r="T40" s="179"/>
      <c r="U40" s="2"/>
      <c r="V40" s="2"/>
      <c r="W40" s="2"/>
      <c r="X40" s="2"/>
      <c r="Y40" s="2"/>
    </row>
    <row r="41" spans="2:25" ht="22.5" customHeight="1">
      <c r="B41" s="28"/>
      <c r="C41" s="238"/>
      <c r="D41" s="13"/>
      <c r="E41" s="12"/>
      <c r="F41" s="13"/>
      <c r="G41" s="12"/>
      <c r="H41" s="13"/>
      <c r="I41" s="12"/>
      <c r="J41" s="13"/>
      <c r="O41" s="33"/>
      <c r="P41" s="33"/>
      <c r="Q41" s="175"/>
      <c r="R41" s="179"/>
      <c r="S41" s="179"/>
      <c r="T41" s="179"/>
      <c r="U41" s="2"/>
      <c r="V41" s="2"/>
      <c r="W41" s="2"/>
      <c r="X41" s="2"/>
      <c r="Y41" s="2"/>
    </row>
    <row r="42" spans="2:25" ht="15.75">
      <c r="B42" s="27"/>
      <c r="C42" s="238"/>
      <c r="D42" s="13"/>
      <c r="E42" s="12"/>
      <c r="F42" s="13"/>
      <c r="G42" s="12"/>
      <c r="H42" s="13"/>
      <c r="I42" s="12"/>
      <c r="J42" s="13"/>
      <c r="O42" s="33"/>
      <c r="P42" s="33"/>
      <c r="Q42" s="174"/>
      <c r="R42" s="53"/>
      <c r="S42" s="53"/>
      <c r="T42" s="53"/>
      <c r="U42" s="2"/>
      <c r="V42" s="174"/>
      <c r="W42" s="53"/>
      <c r="X42" s="53"/>
      <c r="Y42" s="53"/>
    </row>
    <row r="43" spans="2:25" ht="15.75">
      <c r="B43" s="27"/>
      <c r="C43" s="238"/>
      <c r="D43" s="13"/>
      <c r="E43" s="12"/>
      <c r="F43" s="13"/>
      <c r="G43" s="12"/>
      <c r="H43" s="13"/>
      <c r="I43" s="12"/>
      <c r="J43" s="13"/>
      <c r="O43" s="33"/>
      <c r="P43" s="33"/>
      <c r="Q43" s="175"/>
      <c r="R43" s="176"/>
      <c r="S43" s="176"/>
      <c r="T43" s="176"/>
      <c r="U43" s="2"/>
      <c r="V43" s="177"/>
      <c r="W43" s="177"/>
      <c r="X43" s="177"/>
      <c r="Y43" s="177"/>
    </row>
    <row r="44" spans="1:25" s="3" customFormat="1" ht="15.75">
      <c r="A44" s="29"/>
      <c r="B44" s="30"/>
      <c r="C44" s="239"/>
      <c r="D44" s="31"/>
      <c r="E44" s="31"/>
      <c r="F44" s="31"/>
      <c r="H44" s="8"/>
      <c r="J44" s="32"/>
      <c r="M44" s="10"/>
      <c r="O44" s="33"/>
      <c r="P44" s="33"/>
      <c r="Q44" s="175"/>
      <c r="R44" s="176"/>
      <c r="S44" s="176"/>
      <c r="T44" s="176"/>
      <c r="U44" s="2"/>
      <c r="V44" s="177"/>
      <c r="W44" s="177"/>
      <c r="X44" s="177"/>
      <c r="Y44" s="177"/>
    </row>
    <row r="45" spans="1:25" s="3" customFormat="1" ht="15.75">
      <c r="A45" s="29"/>
      <c r="C45" s="239"/>
      <c r="D45" s="31"/>
      <c r="E45" s="31"/>
      <c r="F45" s="31"/>
      <c r="H45" s="8"/>
      <c r="J45" s="32"/>
      <c r="M45" s="10"/>
      <c r="O45" s="33"/>
      <c r="P45" s="33"/>
      <c r="Q45" s="175"/>
      <c r="R45" s="176"/>
      <c r="S45" s="176"/>
      <c r="T45" s="176"/>
      <c r="U45" s="2"/>
      <c r="V45" s="177"/>
      <c r="W45" s="177"/>
      <c r="X45" s="177"/>
      <c r="Y45" s="177"/>
    </row>
    <row r="46" spans="1:25" s="3" customFormat="1" ht="15.75">
      <c r="A46" s="29"/>
      <c r="C46" s="239"/>
      <c r="D46" s="31"/>
      <c r="E46" s="31"/>
      <c r="F46" s="31"/>
      <c r="H46" s="8"/>
      <c r="J46" s="32"/>
      <c r="M46" s="10"/>
      <c r="O46" s="33"/>
      <c r="P46" s="33"/>
      <c r="Q46" s="175"/>
      <c r="R46" s="176"/>
      <c r="S46" s="176"/>
      <c r="T46" s="176"/>
      <c r="U46" s="2"/>
      <c r="V46" s="177"/>
      <c r="W46" s="177"/>
      <c r="X46" s="177"/>
      <c r="Y46" s="177"/>
    </row>
    <row r="47" spans="1:25" s="3" customFormat="1" ht="15.75">
      <c r="A47" s="29"/>
      <c r="C47" s="239"/>
      <c r="D47" s="31"/>
      <c r="E47" s="31"/>
      <c r="F47" s="31"/>
      <c r="H47" s="8"/>
      <c r="J47" s="32"/>
      <c r="M47" s="10"/>
      <c r="O47" s="33"/>
      <c r="P47" s="33"/>
      <c r="Q47" s="175"/>
      <c r="R47" s="176"/>
      <c r="S47" s="176"/>
      <c r="T47" s="176"/>
      <c r="U47" s="2"/>
      <c r="V47" s="177"/>
      <c r="W47" s="177"/>
      <c r="X47" s="177"/>
      <c r="Y47" s="177"/>
    </row>
    <row r="48" spans="1:25" s="3" customFormat="1" ht="15.75">
      <c r="A48" s="29"/>
      <c r="C48" s="239"/>
      <c r="D48" s="31"/>
      <c r="E48" s="31"/>
      <c r="F48" s="31"/>
      <c r="H48" s="8"/>
      <c r="J48" s="32"/>
      <c r="M48" s="10"/>
      <c r="O48" s="33"/>
      <c r="P48" s="33"/>
      <c r="Q48" s="175"/>
      <c r="R48" s="176"/>
      <c r="S48" s="176"/>
      <c r="T48" s="176"/>
      <c r="U48" s="2"/>
      <c r="V48" s="177"/>
      <c r="W48" s="177"/>
      <c r="X48" s="177"/>
      <c r="Y48" s="177"/>
    </row>
    <row r="49" spans="1:25" s="3" customFormat="1" ht="15.75">
      <c r="A49" s="29"/>
      <c r="C49" s="239"/>
      <c r="D49" s="31"/>
      <c r="E49" s="31"/>
      <c r="F49" s="31"/>
      <c r="H49" s="8"/>
      <c r="J49" s="32"/>
      <c r="M49" s="10"/>
      <c r="O49" s="33"/>
      <c r="P49" s="33"/>
      <c r="Q49" s="175"/>
      <c r="R49" s="176"/>
      <c r="S49" s="176"/>
      <c r="T49" s="176"/>
      <c r="U49" s="2"/>
      <c r="V49" s="177"/>
      <c r="W49" s="177"/>
      <c r="X49" s="177"/>
      <c r="Y49" s="177"/>
    </row>
    <row r="50" spans="1:25" s="3" customFormat="1" ht="15.75">
      <c r="A50" s="29"/>
      <c r="C50" s="239"/>
      <c r="D50" s="31"/>
      <c r="E50" s="31"/>
      <c r="F50" s="31"/>
      <c r="H50" s="8"/>
      <c r="J50" s="32"/>
      <c r="M50" s="10"/>
      <c r="O50" s="33"/>
      <c r="P50" s="33"/>
      <c r="Q50" s="175"/>
      <c r="R50" s="176"/>
      <c r="S50" s="176"/>
      <c r="T50" s="176"/>
      <c r="U50" s="2"/>
      <c r="V50" s="177"/>
      <c r="W50" s="177"/>
      <c r="X50" s="177"/>
      <c r="Y50" s="177"/>
    </row>
    <row r="51" spans="1:25" s="3" customFormat="1" ht="15.75">
      <c r="A51" s="29"/>
      <c r="C51" s="239"/>
      <c r="D51" s="31"/>
      <c r="E51" s="31"/>
      <c r="F51" s="31"/>
      <c r="H51" s="8"/>
      <c r="J51" s="32"/>
      <c r="M51" s="10"/>
      <c r="O51" s="33"/>
      <c r="P51" s="33"/>
      <c r="Q51" s="175"/>
      <c r="R51" s="176"/>
      <c r="S51" s="176"/>
      <c r="T51" s="176"/>
      <c r="U51" s="2"/>
      <c r="V51" s="177"/>
      <c r="W51" s="177"/>
      <c r="X51" s="177"/>
      <c r="Y51" s="177"/>
    </row>
    <row r="52" spans="1:25" s="3" customFormat="1" ht="15.75">
      <c r="A52" s="29"/>
      <c r="C52" s="239"/>
      <c r="D52" s="31"/>
      <c r="E52" s="31"/>
      <c r="F52" s="31"/>
      <c r="H52" s="8"/>
      <c r="J52" s="32"/>
      <c r="M52" s="10"/>
      <c r="O52" s="49"/>
      <c r="P52" s="49"/>
      <c r="Q52" s="49"/>
      <c r="R52" s="49"/>
      <c r="S52" s="49"/>
      <c r="T52" s="49"/>
      <c r="U52" s="2"/>
      <c r="V52" s="2"/>
      <c r="W52" s="2"/>
      <c r="X52" s="2"/>
      <c r="Y52" s="2"/>
    </row>
    <row r="53" spans="1:25" s="3" customFormat="1" ht="15.75">
      <c r="A53" s="29"/>
      <c r="C53" s="239"/>
      <c r="D53" s="31"/>
      <c r="E53" s="31"/>
      <c r="F53" s="31"/>
      <c r="H53" s="8"/>
      <c r="J53" s="32"/>
      <c r="M53" s="10"/>
      <c r="O53" s="33"/>
      <c r="P53" s="33"/>
      <c r="Q53" s="33"/>
      <c r="R53" s="34"/>
      <c r="S53" s="35"/>
      <c r="T53" s="35"/>
      <c r="U53" s="2"/>
      <c r="V53" s="2"/>
      <c r="W53" s="2"/>
      <c r="X53" s="2"/>
      <c r="Y53" s="2"/>
    </row>
    <row r="54" spans="1:20" s="3" customFormat="1" ht="15.75">
      <c r="A54" s="29"/>
      <c r="C54" s="239"/>
      <c r="D54" s="31"/>
      <c r="E54" s="31"/>
      <c r="F54" s="31"/>
      <c r="H54" s="8"/>
      <c r="J54" s="32"/>
      <c r="M54" s="10"/>
      <c r="O54" s="33"/>
      <c r="P54" s="33"/>
      <c r="Q54" s="33"/>
      <c r="R54" s="36"/>
      <c r="S54" s="35"/>
      <c r="T54" s="35"/>
    </row>
    <row r="55" spans="1:13" s="3" customFormat="1" ht="15.75">
      <c r="A55" s="29"/>
      <c r="C55" s="239"/>
      <c r="D55" s="8"/>
      <c r="F55" s="8"/>
      <c r="H55" s="8"/>
      <c r="J55" s="32"/>
      <c r="M55" s="10"/>
    </row>
    <row r="56" spans="1:13" s="3" customFormat="1" ht="15.75">
      <c r="A56" s="29"/>
      <c r="C56" s="239"/>
      <c r="D56" s="8"/>
      <c r="F56" s="8"/>
      <c r="H56" s="8"/>
      <c r="J56" s="32"/>
      <c r="M56" s="10"/>
    </row>
    <row r="57" spans="1:13" s="3" customFormat="1" ht="15.75">
      <c r="A57" s="29"/>
      <c r="C57" s="239"/>
      <c r="D57" s="8"/>
      <c r="F57" s="8"/>
      <c r="H57" s="8"/>
      <c r="J57" s="32"/>
      <c r="M57" s="10"/>
    </row>
    <row r="58" spans="1:13" s="3" customFormat="1" ht="15.75">
      <c r="A58" s="29"/>
      <c r="C58" s="239"/>
      <c r="D58" s="8"/>
      <c r="F58" s="8"/>
      <c r="H58" s="8"/>
      <c r="J58" s="32"/>
      <c r="M58" s="10"/>
    </row>
    <row r="59" spans="14:20" ht="15.75">
      <c r="N59" s="3"/>
      <c r="O59" s="3"/>
      <c r="P59" s="3"/>
      <c r="Q59" s="3"/>
      <c r="R59" s="3"/>
      <c r="S59" s="3"/>
      <c r="T59" s="3"/>
    </row>
    <row r="60" spans="14:20" ht="15.75">
      <c r="N60" s="3"/>
      <c r="O60" s="3"/>
      <c r="P60" s="3"/>
      <c r="Q60" s="3"/>
      <c r="R60" s="3"/>
      <c r="S60" s="3"/>
      <c r="T60" s="3"/>
    </row>
    <row r="61" spans="14:20" ht="15.75">
      <c r="N61" s="3"/>
      <c r="O61" s="3"/>
      <c r="P61" s="3"/>
      <c r="Q61" s="3"/>
      <c r="R61" s="3"/>
      <c r="S61" s="3"/>
      <c r="T61" s="3"/>
    </row>
    <row r="62" spans="14:20" ht="15.75">
      <c r="N62" s="3"/>
      <c r="O62" s="3"/>
      <c r="P62" s="3"/>
      <c r="Q62" s="3"/>
      <c r="R62" s="3"/>
      <c r="S62" s="3"/>
      <c r="T62" s="3"/>
    </row>
    <row r="63" spans="14:24" ht="15.75">
      <c r="N63" s="3"/>
      <c r="O63" s="3"/>
      <c r="P63" s="3"/>
      <c r="Q63" s="3"/>
      <c r="R63" s="3"/>
      <c r="S63" s="3"/>
      <c r="T63" s="3"/>
      <c r="U63" s="180"/>
      <c r="W63" s="180"/>
      <c r="X63" s="180"/>
    </row>
    <row r="64" spans="14:20" ht="15.75">
      <c r="N64" s="3"/>
      <c r="O64" s="3"/>
      <c r="P64" s="3"/>
      <c r="Q64" s="3"/>
      <c r="R64" s="3"/>
      <c r="S64" s="3"/>
      <c r="T64" s="3"/>
    </row>
    <row r="65" spans="14:20" ht="15.75">
      <c r="N65" s="3"/>
      <c r="O65" s="3"/>
      <c r="P65" s="3"/>
      <c r="Q65" s="3"/>
      <c r="R65" s="3"/>
      <c r="S65" s="3"/>
      <c r="T65" s="3"/>
    </row>
    <row r="66" spans="14:20" ht="15.75">
      <c r="N66" s="3"/>
      <c r="O66" s="3"/>
      <c r="P66" s="3"/>
      <c r="Q66" s="3"/>
      <c r="R66" s="3"/>
      <c r="S66" s="3"/>
      <c r="T66" s="3"/>
    </row>
    <row r="67" spans="14:20" ht="15.75">
      <c r="N67" s="3"/>
      <c r="O67" s="3"/>
      <c r="P67" s="3"/>
      <c r="Q67" s="3"/>
      <c r="R67" s="3"/>
      <c r="S67" s="3"/>
      <c r="T67" s="3"/>
    </row>
    <row r="68" spans="14:20" ht="15.75">
      <c r="N68" s="3"/>
      <c r="O68" s="3"/>
      <c r="P68" s="3"/>
      <c r="Q68" s="3"/>
      <c r="R68" s="3"/>
      <c r="S68" s="3"/>
      <c r="T68" s="3"/>
    </row>
    <row r="69" spans="14:20" ht="15.75">
      <c r="N69" s="3"/>
      <c r="O69" s="3"/>
      <c r="P69" s="3"/>
      <c r="Q69" s="3"/>
      <c r="R69" s="3"/>
      <c r="S69" s="3"/>
      <c r="T69" s="3"/>
    </row>
    <row r="70" spans="14:20" ht="15.75">
      <c r="N70" s="3"/>
      <c r="O70" s="3"/>
      <c r="P70" s="3"/>
      <c r="Q70" s="3"/>
      <c r="R70" s="3"/>
      <c r="S70" s="3"/>
      <c r="T70" s="3"/>
    </row>
    <row r="71" spans="14:20" ht="15.75">
      <c r="N71" s="3"/>
      <c r="O71" s="3"/>
      <c r="P71" s="3"/>
      <c r="Q71" s="3"/>
      <c r="R71" s="3"/>
      <c r="S71" s="3"/>
      <c r="T71" s="3"/>
    </row>
    <row r="72" spans="14:20" ht="15.75">
      <c r="N72" s="3"/>
      <c r="O72" s="3"/>
      <c r="P72" s="3"/>
      <c r="Q72" s="3"/>
      <c r="R72" s="3"/>
      <c r="S72" s="3"/>
      <c r="T72" s="3"/>
    </row>
    <row r="73" spans="14:20" ht="15.75">
      <c r="N73" s="3"/>
      <c r="O73" s="3"/>
      <c r="P73" s="3"/>
      <c r="Q73" s="3"/>
      <c r="R73" s="3"/>
      <c r="S73" s="3"/>
      <c r="T73" s="3"/>
    </row>
    <row r="74" spans="14:20" ht="15.75">
      <c r="N74" s="3"/>
      <c r="O74" s="3"/>
      <c r="P74" s="3"/>
      <c r="Q74" s="3"/>
      <c r="R74" s="3"/>
      <c r="S74" s="3"/>
      <c r="T74" s="3"/>
    </row>
    <row r="75" spans="14:20" ht="15.75">
      <c r="N75" s="3"/>
      <c r="O75" s="3"/>
      <c r="P75" s="3"/>
      <c r="Q75" s="3"/>
      <c r="R75" s="3"/>
      <c r="S75" s="3"/>
      <c r="T75" s="3"/>
    </row>
    <row r="76" spans="14:20" ht="15.75">
      <c r="N76" s="3"/>
      <c r="O76" s="3"/>
      <c r="P76" s="3"/>
      <c r="Q76" s="3"/>
      <c r="R76" s="3"/>
      <c r="S76" s="3"/>
      <c r="T76" s="3"/>
    </row>
    <row r="77" spans="14:20" ht="15.75">
      <c r="N77" s="3"/>
      <c r="O77" s="3"/>
      <c r="P77" s="3"/>
      <c r="Q77" s="3"/>
      <c r="R77" s="3"/>
      <c r="S77" s="3"/>
      <c r="T77" s="3"/>
    </row>
    <row r="78" spans="14:20" ht="15.75">
      <c r="N78" s="3"/>
      <c r="O78" s="3"/>
      <c r="P78" s="3"/>
      <c r="Q78" s="3"/>
      <c r="R78" s="3"/>
      <c r="S78" s="3"/>
      <c r="T78" s="3"/>
    </row>
  </sheetData>
  <sheetProtection/>
  <mergeCells count="6">
    <mergeCell ref="C36:D36"/>
    <mergeCell ref="I3:J3"/>
    <mergeCell ref="B3:B4"/>
    <mergeCell ref="C3:D3"/>
    <mergeCell ref="E3:F3"/>
    <mergeCell ref="G3:H3"/>
  </mergeCells>
  <printOptions horizontalCentered="1"/>
  <pageMargins left="0.25" right="0.25" top="0.5" bottom="0.5" header="0.3" footer="0.3"/>
  <pageSetup fitToHeight="1" fitToWidth="1" horizontalDpi="1200" verticalDpi="1200" orientation="landscape" scale="42" r:id="rId2"/>
  <ignoredErrors>
    <ignoredError sqref="C30:C32 C15 E30:I33 C17:C18 C20 C22:C29" formulaRange="1"/>
    <ignoredError sqref="E15:I29" formula="1" formulaRange="1"/>
    <ignoredError sqref="E6:I8 E10:I14 E9:I9 E5:I5 D5:D34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zoomScalePageLayoutView="0" workbookViewId="0" topLeftCell="A1">
      <selection activeCell="A1" sqref="A1"/>
    </sheetView>
  </sheetViews>
  <sheetFormatPr defaultColWidth="7.421875" defaultRowHeight="15"/>
  <cols>
    <col min="1" max="1" width="3.28125" style="112" customWidth="1"/>
    <col min="2" max="2" width="33.8515625" style="199" customWidth="1"/>
    <col min="3" max="3" width="16.140625" style="200" customWidth="1"/>
    <col min="4" max="4" width="18.28125" style="201" customWidth="1"/>
    <col min="5" max="5" width="19.7109375" style="201" customWidth="1"/>
    <col min="6" max="6" width="24.421875" style="112" customWidth="1"/>
    <col min="7" max="7" width="29.421875" style="112" bestFit="1" customWidth="1"/>
    <col min="8" max="8" width="30.7109375" style="112" bestFit="1" customWidth="1"/>
    <col min="9" max="9" width="7.421875" style="112" customWidth="1"/>
    <col min="10" max="10" width="18.8515625" style="112" bestFit="1" customWidth="1"/>
    <col min="11" max="16384" width="7.421875" style="112" customWidth="1"/>
  </cols>
  <sheetData>
    <row r="1" ht="15.75">
      <c r="B1" s="200"/>
    </row>
    <row r="2" spans="2:8" s="115" customFormat="1" ht="16.5" thickBot="1">
      <c r="B2" s="242" t="s">
        <v>628</v>
      </c>
      <c r="C2" s="192"/>
      <c r="D2" s="193"/>
      <c r="E2" s="194"/>
      <c r="F2" s="194"/>
      <c r="G2" s="112"/>
      <c r="H2" s="112"/>
    </row>
    <row r="3" spans="2:6" s="115" customFormat="1" ht="47.25">
      <c r="B3" s="469"/>
      <c r="C3" s="466" t="s">
        <v>629</v>
      </c>
      <c r="D3" s="467" t="s">
        <v>641</v>
      </c>
      <c r="E3" s="466" t="s">
        <v>642</v>
      </c>
      <c r="F3" s="468" t="s">
        <v>643</v>
      </c>
    </row>
    <row r="4" spans="2:10" ht="15.75">
      <c r="B4" s="249" t="s">
        <v>160</v>
      </c>
      <c r="C4" s="250"/>
      <c r="D4" s="251"/>
      <c r="E4" s="252"/>
      <c r="F4" s="253"/>
      <c r="G4" s="115"/>
      <c r="H4" s="115"/>
      <c r="J4" s="196"/>
    </row>
    <row r="5" spans="2:10" ht="15.75">
      <c r="B5" s="254">
        <v>2013</v>
      </c>
      <c r="C5" s="257">
        <v>0</v>
      </c>
      <c r="D5" s="470">
        <v>0.8486438996010963</v>
      </c>
      <c r="E5" s="255">
        <f>D5*('1.1'!C7*1000000)</f>
        <v>25135768.93304543</v>
      </c>
      <c r="F5" s="473">
        <f>364759973.889489*D5</f>
        <v>309551326.65997</v>
      </c>
      <c r="G5" s="195"/>
      <c r="H5" s="196"/>
      <c r="J5" s="196"/>
    </row>
    <row r="6" spans="2:8" ht="16.5" thickBot="1">
      <c r="B6" s="256">
        <v>2014</v>
      </c>
      <c r="C6" s="258">
        <v>0</v>
      </c>
      <c r="D6" s="471">
        <v>0.8486438996010963</v>
      </c>
      <c r="E6" s="197">
        <f>D6*('1.1'!F7*1000000)</f>
        <v>25399792.000001885</v>
      </c>
      <c r="F6" s="474">
        <f>364880200.556358*D6</f>
        <v>309653356.2873778</v>
      </c>
      <c r="G6" s="195"/>
      <c r="H6" s="198"/>
    </row>
    <row r="7" spans="2:8" ht="15.75">
      <c r="B7" s="112" t="s">
        <v>694</v>
      </c>
      <c r="C7" s="199"/>
      <c r="D7" s="200"/>
      <c r="F7" s="201"/>
      <c r="G7" s="195"/>
      <c r="H7" s="196"/>
    </row>
    <row r="8" spans="2:7" ht="15.75">
      <c r="B8" s="112" t="s">
        <v>630</v>
      </c>
      <c r="C8" s="199"/>
      <c r="D8" s="200"/>
      <c r="F8" s="201"/>
      <c r="G8" s="195"/>
    </row>
    <row r="9" spans="2:7" ht="15.75">
      <c r="B9" s="112" t="s">
        <v>631</v>
      </c>
      <c r="C9" s="199"/>
      <c r="D9" s="200"/>
      <c r="F9" s="201"/>
      <c r="G9" s="195"/>
    </row>
    <row r="10" spans="2:6" ht="15.75">
      <c r="B10" s="112" t="s">
        <v>632</v>
      </c>
      <c r="C10" s="199"/>
      <c r="D10" s="200"/>
      <c r="F10" s="201"/>
    </row>
    <row r="11" spans="2:6" ht="15.75">
      <c r="B11" s="112" t="s">
        <v>633</v>
      </c>
      <c r="C11" s="199"/>
      <c r="D11" s="200"/>
      <c r="F11" s="201"/>
    </row>
    <row r="12" spans="2:6" ht="15.75">
      <c r="B12" s="112"/>
      <c r="C12" s="199"/>
      <c r="D12" s="200"/>
      <c r="F12" s="201"/>
    </row>
    <row r="13" spans="2:6" ht="15.75">
      <c r="B13" s="112"/>
      <c r="C13" s="199"/>
      <c r="D13" s="200"/>
      <c r="F13" s="201"/>
    </row>
    <row r="14" ht="18.75">
      <c r="B14" s="472"/>
    </row>
  </sheetData>
  <sheetProtection/>
  <printOptions horizontalCentered="1"/>
  <pageMargins left="0.75" right="0.75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zoomScalePageLayoutView="0" workbookViewId="0" topLeftCell="A1">
      <selection activeCell="A1" sqref="A1"/>
    </sheetView>
  </sheetViews>
  <sheetFormatPr defaultColWidth="7.421875" defaultRowHeight="15"/>
  <cols>
    <col min="1" max="1" width="5.7109375" style="214" customWidth="1"/>
    <col min="2" max="2" width="35.7109375" style="214" customWidth="1"/>
    <col min="3" max="3" width="11.28125" style="219" customWidth="1"/>
    <col min="4" max="4" width="11.7109375" style="220" customWidth="1"/>
    <col min="5" max="5" width="11.00390625" style="221" customWidth="1"/>
    <col min="6" max="6" width="7.7109375" style="221" customWidth="1"/>
    <col min="7" max="7" width="10.28125" style="219" customWidth="1"/>
    <col min="8" max="8" width="10.140625" style="220" customWidth="1"/>
    <col min="9" max="9" width="11.00390625" style="221" customWidth="1"/>
    <col min="10" max="10" width="7.7109375" style="221" customWidth="1"/>
    <col min="11" max="11" width="15.8515625" style="214" customWidth="1"/>
    <col min="12" max="16384" width="7.421875" style="214" customWidth="1"/>
  </cols>
  <sheetData>
    <row r="1" ht="15.75">
      <c r="B1" s="219"/>
    </row>
    <row r="2" spans="2:10" ht="16.5" thickBot="1">
      <c r="B2" s="215" t="s">
        <v>637</v>
      </c>
      <c r="C2" s="475"/>
      <c r="D2" s="476"/>
      <c r="E2" s="477"/>
      <c r="F2" s="477"/>
      <c r="G2" s="475"/>
      <c r="H2" s="476"/>
      <c r="I2" s="477"/>
      <c r="J2" s="477"/>
    </row>
    <row r="3" spans="2:10" ht="70.5" customHeight="1">
      <c r="B3" s="478" t="s">
        <v>410</v>
      </c>
      <c r="C3" s="830" t="s">
        <v>634</v>
      </c>
      <c r="D3" s="831"/>
      <c r="E3" s="832" t="s">
        <v>636</v>
      </c>
      <c r="F3" s="833"/>
      <c r="G3" s="830" t="s">
        <v>635</v>
      </c>
      <c r="H3" s="831"/>
      <c r="I3" s="832" t="s">
        <v>636</v>
      </c>
      <c r="J3" s="834"/>
    </row>
    <row r="4" spans="2:10" ht="16.5" thickBot="1">
      <c r="B4" s="479"/>
      <c r="C4" s="835"/>
      <c r="D4" s="835"/>
      <c r="E4" s="836"/>
      <c r="F4" s="836"/>
      <c r="G4" s="837"/>
      <c r="H4" s="837"/>
      <c r="I4" s="836"/>
      <c r="J4" s="838"/>
    </row>
    <row r="5" ht="15.75">
      <c r="B5" s="219"/>
    </row>
    <row r="6" spans="2:10" ht="16.5" thickBot="1">
      <c r="B6" s="215" t="s">
        <v>638</v>
      </c>
      <c r="C6" s="216"/>
      <c r="D6" s="217"/>
      <c r="E6" s="218"/>
      <c r="F6" s="218"/>
      <c r="G6" s="216"/>
      <c r="H6" s="217"/>
      <c r="I6" s="218"/>
      <c r="J6" s="218"/>
    </row>
    <row r="7" spans="2:10" ht="78.75" customHeight="1">
      <c r="B7" s="478" t="s">
        <v>410</v>
      </c>
      <c r="C7" s="830" t="s">
        <v>639</v>
      </c>
      <c r="D7" s="831"/>
      <c r="E7" s="832" t="s">
        <v>636</v>
      </c>
      <c r="F7" s="849"/>
      <c r="G7" s="830" t="s">
        <v>640</v>
      </c>
      <c r="H7" s="831"/>
      <c r="I7" s="832" t="s">
        <v>647</v>
      </c>
      <c r="J7" s="834"/>
    </row>
    <row r="8" spans="2:10" ht="15.75">
      <c r="B8" s="480" t="s">
        <v>8</v>
      </c>
      <c r="C8" s="839">
        <v>-10378.184276088869</v>
      </c>
      <c r="D8" s="839"/>
      <c r="E8" s="840">
        <v>-0.38092397006095796</v>
      </c>
      <c r="F8" s="840"/>
      <c r="G8" s="841">
        <v>-0.0041828493013994815</v>
      </c>
      <c r="H8" s="842"/>
      <c r="I8" s="840">
        <v>-0.3809239700609579</v>
      </c>
      <c r="J8" s="843"/>
    </row>
    <row r="9" spans="2:10" ht="15.75">
      <c r="B9" s="480" t="s">
        <v>411</v>
      </c>
      <c r="C9" s="839">
        <v>-13579.727506153613</v>
      </c>
      <c r="D9" s="839"/>
      <c r="E9" s="840">
        <v>-0.38092397006095796</v>
      </c>
      <c r="F9" s="840"/>
      <c r="G9" s="841">
        <v>-0.014046094048767204</v>
      </c>
      <c r="H9" s="842"/>
      <c r="I9" s="840">
        <v>-0.38092397006095796</v>
      </c>
      <c r="J9" s="843"/>
    </row>
    <row r="10" spans="2:10" ht="15.75">
      <c r="B10" s="480" t="s">
        <v>412</v>
      </c>
      <c r="C10" s="839">
        <v>-19.52431624988197</v>
      </c>
      <c r="D10" s="839"/>
      <c r="E10" s="840">
        <v>-0.3809239700609579</v>
      </c>
      <c r="F10" s="840"/>
      <c r="G10" s="841">
        <v>-0.01613579855362146</v>
      </c>
      <c r="H10" s="842"/>
      <c r="I10" s="840">
        <v>-0.3809239700609579</v>
      </c>
      <c r="J10" s="843"/>
    </row>
    <row r="11" spans="2:10" ht="15.75">
      <c r="B11" s="480" t="s">
        <v>413</v>
      </c>
      <c r="C11" s="839">
        <v>-260.97502720675516</v>
      </c>
      <c r="D11" s="839"/>
      <c r="E11" s="840">
        <v>-0.38092397006095796</v>
      </c>
      <c r="F11" s="840"/>
      <c r="G11" s="841">
        <v>-0.014434459469400172</v>
      </c>
      <c r="H11" s="842"/>
      <c r="I11" s="840">
        <v>-0.3809239700609579</v>
      </c>
      <c r="J11" s="843"/>
    </row>
    <row r="12" spans="2:10" ht="16.5" thickBot="1">
      <c r="B12" s="481" t="s">
        <v>644</v>
      </c>
      <c r="C12" s="844">
        <v>-2007.2504115008828</v>
      </c>
      <c r="D12" s="844"/>
      <c r="E12" s="845">
        <v>-0.38092397006095796</v>
      </c>
      <c r="F12" s="845"/>
      <c r="G12" s="846">
        <v>-0.0014130687631733869</v>
      </c>
      <c r="H12" s="847"/>
      <c r="I12" s="845">
        <v>-0.38092397006095785</v>
      </c>
      <c r="J12" s="848"/>
    </row>
    <row r="13" spans="2:10" ht="15.75" customHeight="1">
      <c r="B13" s="483" t="s">
        <v>645</v>
      </c>
      <c r="C13" s="483"/>
      <c r="D13" s="483"/>
      <c r="E13" s="483"/>
      <c r="F13" s="483"/>
      <c r="G13" s="483"/>
      <c r="H13" s="483"/>
      <c r="I13" s="483"/>
      <c r="J13" s="483"/>
    </row>
    <row r="14" spans="2:10" ht="15.75" customHeight="1">
      <c r="B14" s="482" t="s">
        <v>648</v>
      </c>
      <c r="C14" s="482"/>
      <c r="D14" s="482"/>
      <c r="E14" s="482"/>
      <c r="F14" s="482"/>
      <c r="G14" s="482"/>
      <c r="H14" s="482"/>
      <c r="I14" s="482"/>
      <c r="J14" s="482"/>
    </row>
    <row r="15" spans="2:10" ht="15.75" customHeight="1">
      <c r="B15" s="485" t="s">
        <v>646</v>
      </c>
      <c r="C15" s="484"/>
      <c r="D15" s="484"/>
      <c r="E15" s="484"/>
      <c r="F15" s="484"/>
      <c r="G15" s="484"/>
      <c r="H15" s="484"/>
      <c r="I15" s="484"/>
      <c r="J15" s="484"/>
    </row>
    <row r="16" spans="2:10" ht="15.75" customHeight="1">
      <c r="B16" s="485" t="s">
        <v>649</v>
      </c>
      <c r="C16" s="484"/>
      <c r="D16" s="484"/>
      <c r="E16" s="484"/>
      <c r="F16" s="484"/>
      <c r="G16" s="484"/>
      <c r="H16" s="484"/>
      <c r="I16" s="484"/>
      <c r="J16" s="484"/>
    </row>
    <row r="17" spans="2:10" ht="15.75" customHeight="1">
      <c r="B17" s="485" t="s">
        <v>650</v>
      </c>
      <c r="C17" s="484"/>
      <c r="D17" s="484"/>
      <c r="E17" s="484"/>
      <c r="F17" s="484"/>
      <c r="G17" s="484"/>
      <c r="H17" s="484"/>
      <c r="I17" s="484"/>
      <c r="J17" s="484"/>
    </row>
    <row r="18" spans="2:10" ht="15.75" customHeight="1">
      <c r="B18" s="485" t="s">
        <v>651</v>
      </c>
      <c r="C18" s="484"/>
      <c r="D18" s="484"/>
      <c r="E18" s="484"/>
      <c r="F18" s="484"/>
      <c r="G18" s="484"/>
      <c r="H18" s="484"/>
      <c r="I18" s="484"/>
      <c r="J18" s="484"/>
    </row>
  </sheetData>
  <sheetProtection/>
  <mergeCells count="32"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2:D12"/>
    <mergeCell ref="E12:F12"/>
    <mergeCell ref="G12:H12"/>
    <mergeCell ref="I12:J12"/>
    <mergeCell ref="C10:D10"/>
    <mergeCell ref="E10:F10"/>
    <mergeCell ref="G10:H10"/>
    <mergeCell ref="I10:J10"/>
    <mergeCell ref="C11:D11"/>
    <mergeCell ref="E11:F11"/>
    <mergeCell ref="G11:H11"/>
    <mergeCell ref="I11:J11"/>
    <mergeCell ref="C3:D3"/>
    <mergeCell ref="E3:F3"/>
    <mergeCell ref="G3:H3"/>
    <mergeCell ref="I3:J3"/>
    <mergeCell ref="C4:D4"/>
    <mergeCell ref="E4:F4"/>
    <mergeCell ref="G4:H4"/>
    <mergeCell ref="I4:J4"/>
  </mergeCells>
  <printOptions horizontalCentered="1"/>
  <pageMargins left="0.75" right="0.75" top="0.75" bottom="0.75" header="0.3" footer="0.3"/>
  <pageSetup fitToHeight="1" fitToWidth="1" horizontalDpi="600" verticalDpi="600" orientation="landscape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7109375" style="57" customWidth="1"/>
    <col min="2" max="2" width="44.00390625" style="57" customWidth="1"/>
    <col min="3" max="3" width="17.421875" style="57" bestFit="1" customWidth="1"/>
    <col min="4" max="4" width="20.7109375" style="57" customWidth="1"/>
    <col min="5" max="5" width="20.421875" style="57" bestFit="1" customWidth="1"/>
    <col min="6" max="6" width="19.7109375" style="57" bestFit="1" customWidth="1"/>
    <col min="7" max="7" width="20.421875" style="57" bestFit="1" customWidth="1"/>
    <col min="8" max="8" width="17.8515625" style="57" customWidth="1"/>
    <col min="9" max="16384" width="8.8515625" style="57" customWidth="1"/>
  </cols>
  <sheetData>
    <row r="1" spans="2:7" ht="15.75">
      <c r="B1" s="280"/>
      <c r="C1" s="280"/>
      <c r="D1" s="280"/>
      <c r="E1" s="280"/>
      <c r="F1" s="280"/>
      <c r="G1" s="280"/>
    </row>
    <row r="2" spans="2:8" ht="15.75">
      <c r="B2" s="58" t="s">
        <v>528</v>
      </c>
      <c r="C2" s="301"/>
      <c r="D2" s="301"/>
      <c r="E2" s="301"/>
      <c r="F2" s="301"/>
      <c r="G2" s="302"/>
      <c r="H2" s="59"/>
    </row>
    <row r="3" spans="2:8" ht="15.75">
      <c r="B3" s="303"/>
      <c r="C3" s="304"/>
      <c r="D3" s="246">
        <v>2013</v>
      </c>
      <c r="E3" s="246">
        <v>2014</v>
      </c>
      <c r="F3" s="247" t="s">
        <v>0</v>
      </c>
      <c r="G3" s="305"/>
      <c r="H3" s="59"/>
    </row>
    <row r="4" spans="1:8" ht="15.75">
      <c r="A4" s="60"/>
      <c r="B4" s="62" t="s">
        <v>39</v>
      </c>
      <c r="C4" s="63"/>
      <c r="D4" s="205">
        <v>89402338.4628</v>
      </c>
      <c r="E4" s="205">
        <v>89329276.1048</v>
      </c>
      <c r="F4" s="206">
        <f>SUM(D4:E4)</f>
        <v>178731614.5676</v>
      </c>
      <c r="G4" s="306"/>
      <c r="H4" s="59"/>
    </row>
    <row r="5" spans="1:8" ht="15.75">
      <c r="A5" s="60"/>
      <c r="B5" s="62" t="s">
        <v>40</v>
      </c>
      <c r="C5" s="65"/>
      <c r="D5" s="207">
        <v>0</v>
      </c>
      <c r="E5" s="207">
        <v>-349897</v>
      </c>
      <c r="F5" s="208">
        <f>SUM(D5:E5)</f>
        <v>-349897</v>
      </c>
      <c r="G5" s="306"/>
      <c r="H5" s="59"/>
    </row>
    <row r="6" spans="1:8" ht="15.75">
      <c r="A6" s="60"/>
      <c r="B6" s="62" t="s">
        <v>529</v>
      </c>
      <c r="C6" s="65"/>
      <c r="D6" s="209">
        <v>-46748000</v>
      </c>
      <c r="E6" s="209">
        <v>-66893092</v>
      </c>
      <c r="F6" s="210">
        <f>SUM(D6:E6)</f>
        <v>-113641092</v>
      </c>
      <c r="G6" s="306"/>
      <c r="H6" s="59"/>
    </row>
    <row r="7" spans="1:8" ht="15.75">
      <c r="A7" s="60"/>
      <c r="B7" s="66" t="s">
        <v>41</v>
      </c>
      <c r="C7" s="67"/>
      <c r="D7" s="68">
        <f>SUM(D4:D6)</f>
        <v>42654338.462799996</v>
      </c>
      <c r="E7" s="68">
        <f>SUM(E4:E6)</f>
        <v>22086287.1048</v>
      </c>
      <c r="F7" s="69">
        <f>SUM(F4:F6)</f>
        <v>64740625.56760001</v>
      </c>
      <c r="G7" s="306"/>
      <c r="H7" s="302"/>
    </row>
    <row r="8" spans="1:8" ht="15.75">
      <c r="A8" s="60"/>
      <c r="B8" s="70" t="s">
        <v>530</v>
      </c>
      <c r="C8" s="70"/>
      <c r="D8" s="64"/>
      <c r="E8" s="64"/>
      <c r="F8" s="248"/>
      <c r="G8" s="307"/>
      <c r="H8" s="302"/>
    </row>
    <row r="9" spans="2:8" ht="15.75">
      <c r="B9" s="63"/>
      <c r="C9" s="63"/>
      <c r="D9" s="63"/>
      <c r="E9" s="63"/>
      <c r="F9" s="71"/>
      <c r="G9" s="63"/>
      <c r="H9" s="71"/>
    </row>
    <row r="10" spans="2:8" ht="15.75">
      <c r="B10" s="72" t="s">
        <v>42</v>
      </c>
      <c r="C10" s="63"/>
      <c r="D10" s="63"/>
      <c r="E10" s="63"/>
      <c r="F10" s="71"/>
      <c r="G10" s="63"/>
      <c r="H10" s="71"/>
    </row>
    <row r="11" spans="2:8" ht="15.75">
      <c r="B11" s="72"/>
      <c r="C11" s="302"/>
      <c r="D11" s="302"/>
      <c r="E11" s="302"/>
      <c r="F11" s="302"/>
      <c r="G11" s="302"/>
      <c r="H11" s="302"/>
    </row>
    <row r="12" spans="2:8" ht="47.25">
      <c r="B12" s="308" t="s">
        <v>43</v>
      </c>
      <c r="C12" s="309" t="s">
        <v>44</v>
      </c>
      <c r="D12" s="309" t="s">
        <v>45</v>
      </c>
      <c r="E12" s="309" t="s">
        <v>46</v>
      </c>
      <c r="F12" s="309" t="s">
        <v>45</v>
      </c>
      <c r="G12" s="309" t="s">
        <v>47</v>
      </c>
      <c r="H12" s="309" t="s">
        <v>48</v>
      </c>
    </row>
    <row r="13" spans="2:8" ht="15.75">
      <c r="B13" s="310" t="s">
        <v>531</v>
      </c>
      <c r="C13" s="311">
        <v>0</v>
      </c>
      <c r="D13" s="312">
        <v>0</v>
      </c>
      <c r="E13" s="311">
        <v>0</v>
      </c>
      <c r="F13" s="312">
        <v>0</v>
      </c>
      <c r="G13" s="311">
        <v>0</v>
      </c>
      <c r="H13" s="312">
        <v>0</v>
      </c>
    </row>
    <row r="14" spans="2:8" ht="15.75">
      <c r="B14" s="310" t="s">
        <v>532</v>
      </c>
      <c r="C14" s="311">
        <v>0</v>
      </c>
      <c r="D14" s="312">
        <v>0</v>
      </c>
      <c r="E14" s="311">
        <v>0</v>
      </c>
      <c r="F14" s="312">
        <v>0</v>
      </c>
      <c r="G14" s="311">
        <v>0</v>
      </c>
      <c r="H14" s="312">
        <v>0</v>
      </c>
    </row>
    <row r="15" spans="2:8" ht="15.75">
      <c r="B15" s="310" t="s">
        <v>49</v>
      </c>
      <c r="C15" s="313">
        <f>D4</f>
        <v>89402338.4628</v>
      </c>
      <c r="D15" s="312">
        <v>1</v>
      </c>
      <c r="E15" s="313">
        <f>E4</f>
        <v>89329276.1048</v>
      </c>
      <c r="F15" s="312">
        <v>1</v>
      </c>
      <c r="G15" s="313">
        <f>SUM(C15,E15)</f>
        <v>178731614.5676</v>
      </c>
      <c r="H15" s="312">
        <v>1</v>
      </c>
    </row>
    <row r="16" spans="2:8" s="211" customFormat="1" ht="15.75">
      <c r="B16" s="72" t="s">
        <v>50</v>
      </c>
      <c r="C16" s="314">
        <f>SUM(C13:C15)</f>
        <v>89402338.4628</v>
      </c>
      <c r="D16" s="315"/>
      <c r="E16" s="314">
        <f>SUM(E13:E15)</f>
        <v>89329276.1048</v>
      </c>
      <c r="F16" s="315"/>
      <c r="G16" s="314">
        <f>SUM(G13:G15)</f>
        <v>178731614.5676</v>
      </c>
      <c r="H16" s="315"/>
    </row>
    <row r="17" spans="2:8" s="211" customFormat="1" ht="15.75">
      <c r="B17" s="302"/>
      <c r="C17" s="302"/>
      <c r="D17" s="302"/>
      <c r="E17" s="302"/>
      <c r="F17" s="302"/>
      <c r="G17" s="302"/>
      <c r="H17" s="302"/>
    </row>
    <row r="18" spans="2:8" s="211" customFormat="1" ht="15.75">
      <c r="B18" s="302"/>
      <c r="C18" s="302"/>
      <c r="D18" s="302"/>
      <c r="E18" s="302"/>
      <c r="F18" s="302"/>
      <c r="G18" s="302"/>
      <c r="H18" s="302"/>
    </row>
    <row r="19" spans="2:8" s="211" customFormat="1" ht="15.75">
      <c r="B19" s="72" t="s">
        <v>51</v>
      </c>
      <c r="C19" s="302"/>
      <c r="D19" s="302"/>
      <c r="E19" s="302"/>
      <c r="F19" s="302"/>
      <c r="G19" s="302"/>
      <c r="H19" s="302"/>
    </row>
    <row r="20" spans="2:8" s="211" customFormat="1" ht="15.75">
      <c r="B20" s="302"/>
      <c r="C20" s="302"/>
      <c r="D20" s="302"/>
      <c r="E20" s="302"/>
      <c r="F20" s="302"/>
      <c r="G20" s="302"/>
      <c r="H20" s="302"/>
    </row>
    <row r="21" spans="2:8" s="211" customFormat="1" ht="47.25">
      <c r="B21" s="308" t="s">
        <v>576</v>
      </c>
      <c r="C21" s="309" t="s">
        <v>52</v>
      </c>
      <c r="D21" s="309" t="s">
        <v>45</v>
      </c>
      <c r="E21" s="309" t="s">
        <v>53</v>
      </c>
      <c r="F21" s="309" t="s">
        <v>45</v>
      </c>
      <c r="G21" s="309" t="s">
        <v>54</v>
      </c>
      <c r="H21" s="309" t="s">
        <v>48</v>
      </c>
    </row>
    <row r="22" spans="2:8" s="211" customFormat="1" ht="15.75">
      <c r="B22" s="310" t="s">
        <v>531</v>
      </c>
      <c r="C22" s="313">
        <v>0</v>
      </c>
      <c r="D22" s="312">
        <v>0</v>
      </c>
      <c r="E22" s="313">
        <v>0</v>
      </c>
      <c r="F22" s="312">
        <v>0</v>
      </c>
      <c r="G22" s="313">
        <v>0</v>
      </c>
      <c r="H22" s="312">
        <v>0</v>
      </c>
    </row>
    <row r="23" spans="2:8" s="211" customFormat="1" ht="15.75">
      <c r="B23" s="310" t="s">
        <v>532</v>
      </c>
      <c r="C23" s="313">
        <v>0</v>
      </c>
      <c r="D23" s="312">
        <v>0</v>
      </c>
      <c r="E23" s="313">
        <v>0</v>
      </c>
      <c r="F23" s="312">
        <v>0</v>
      </c>
      <c r="G23" s="313">
        <v>0</v>
      </c>
      <c r="H23" s="312">
        <v>0</v>
      </c>
    </row>
    <row r="24" spans="2:8" s="211" customFormat="1" ht="15.75">
      <c r="B24" s="310" t="s">
        <v>49</v>
      </c>
      <c r="C24" s="313">
        <f>D7</f>
        <v>42654338.462799996</v>
      </c>
      <c r="D24" s="312">
        <v>1</v>
      </c>
      <c r="E24" s="313">
        <f>E7</f>
        <v>22086287.1048</v>
      </c>
      <c r="F24" s="312">
        <v>1</v>
      </c>
      <c r="G24" s="313">
        <f>SUM(C24,E24)</f>
        <v>64740625.5676</v>
      </c>
      <c r="H24" s="312">
        <v>1</v>
      </c>
    </row>
    <row r="25" spans="2:8" s="211" customFormat="1" ht="15.75">
      <c r="B25" s="72" t="s">
        <v>50</v>
      </c>
      <c r="C25" s="314">
        <f>SUM(C22:C24)</f>
        <v>42654338.462799996</v>
      </c>
      <c r="D25" s="315"/>
      <c r="E25" s="314">
        <f>SUM(E22:E24)</f>
        <v>22086287.1048</v>
      </c>
      <c r="F25" s="315"/>
      <c r="G25" s="314">
        <f>SUM(G22:G24)</f>
        <v>64740625.5676</v>
      </c>
      <c r="H25" s="315"/>
    </row>
    <row r="26" spans="2:8" s="211" customFormat="1" ht="15.75">
      <c r="B26" s="302"/>
      <c r="C26" s="302"/>
      <c r="D26" s="302"/>
      <c r="E26" s="302"/>
      <c r="F26" s="302"/>
      <c r="G26" s="302"/>
      <c r="H26" s="302"/>
    </row>
    <row r="27" spans="2:8" s="211" customFormat="1" ht="15.75">
      <c r="B27" s="72" t="s">
        <v>55</v>
      </c>
      <c r="C27" s="302"/>
      <c r="D27" s="302"/>
      <c r="E27" s="302"/>
      <c r="F27" s="307"/>
      <c r="G27" s="302"/>
      <c r="H27" s="302"/>
    </row>
    <row r="28" spans="2:8" ht="15.75">
      <c r="B28" s="301"/>
      <c r="C28" s="301"/>
      <c r="D28" s="301"/>
      <c r="E28" s="301"/>
      <c r="F28" s="301"/>
      <c r="G28" s="301"/>
      <c r="H28" s="302"/>
    </row>
    <row r="29" spans="2:8" ht="31.5">
      <c r="B29" s="316" t="s">
        <v>56</v>
      </c>
      <c r="C29" s="317" t="s">
        <v>57</v>
      </c>
      <c r="D29" s="317" t="s">
        <v>58</v>
      </c>
      <c r="E29" s="317" t="s">
        <v>59</v>
      </c>
      <c r="F29" s="317" t="s">
        <v>60</v>
      </c>
      <c r="G29" s="318" t="s">
        <v>61</v>
      </c>
      <c r="H29" s="338"/>
    </row>
    <row r="30" spans="1:8" ht="15.75">
      <c r="A30" s="60"/>
      <c r="B30" s="319" t="s">
        <v>62</v>
      </c>
      <c r="C30" s="320">
        <v>0</v>
      </c>
      <c r="D30" s="320">
        <v>0</v>
      </c>
      <c r="E30" s="320">
        <v>0</v>
      </c>
      <c r="F30" s="320">
        <v>67242989</v>
      </c>
      <c r="G30" s="321">
        <f>SUM(E30:F30)</f>
        <v>67242989</v>
      </c>
      <c r="H30" s="74"/>
    </row>
    <row r="31" spans="1:8" ht="15.75">
      <c r="A31" s="60"/>
      <c r="B31" s="322">
        <v>2009</v>
      </c>
      <c r="C31" s="323">
        <v>0</v>
      </c>
      <c r="D31" s="323">
        <v>0</v>
      </c>
      <c r="E31" s="323">
        <v>0</v>
      </c>
      <c r="F31" s="320">
        <v>0</v>
      </c>
      <c r="G31" s="321">
        <f>SUM(E31:F31)</f>
        <v>0</v>
      </c>
      <c r="H31" s="74"/>
    </row>
    <row r="32" spans="1:8" ht="15.75">
      <c r="A32" s="60"/>
      <c r="B32" s="324" t="s">
        <v>63</v>
      </c>
      <c r="C32" s="323">
        <v>0</v>
      </c>
      <c r="D32" s="323">
        <v>0</v>
      </c>
      <c r="E32" s="323">
        <v>0</v>
      </c>
      <c r="F32" s="323">
        <v>38484817</v>
      </c>
      <c r="G32" s="325">
        <f>SUM(E32:F32)</f>
        <v>38484817</v>
      </c>
      <c r="H32" s="74"/>
    </row>
    <row r="33" spans="1:8" ht="15.75">
      <c r="A33" s="60"/>
      <c r="B33" s="324" t="s">
        <v>533</v>
      </c>
      <c r="C33" s="323">
        <v>0</v>
      </c>
      <c r="D33" s="323">
        <v>0</v>
      </c>
      <c r="E33" s="323">
        <v>0</v>
      </c>
      <c r="F33" s="323">
        <v>8263183</v>
      </c>
      <c r="G33" s="325">
        <f>SUM(E33:F33)</f>
        <v>8263183</v>
      </c>
      <c r="H33" s="74"/>
    </row>
    <row r="34" spans="1:8" ht="15.75">
      <c r="A34" s="60"/>
      <c r="B34" s="326" t="s">
        <v>64</v>
      </c>
      <c r="C34" s="327">
        <v>0</v>
      </c>
      <c r="D34" s="327">
        <v>0</v>
      </c>
      <c r="E34" s="327">
        <v>0</v>
      </c>
      <c r="F34" s="327">
        <f>SUM(F30:F33)</f>
        <v>113990989</v>
      </c>
      <c r="G34" s="328">
        <f>SUM(G30:G33)</f>
        <v>113990989</v>
      </c>
      <c r="H34" s="74"/>
    </row>
    <row r="35" spans="1:8" ht="15.75">
      <c r="A35" s="60"/>
      <c r="B35" s="329"/>
      <c r="C35" s="329"/>
      <c r="D35" s="329"/>
      <c r="E35" s="329"/>
      <c r="F35" s="329"/>
      <c r="G35" s="329"/>
      <c r="H35" s="59"/>
    </row>
    <row r="36" spans="2:8" ht="15.75">
      <c r="B36" s="316" t="s">
        <v>65</v>
      </c>
      <c r="C36" s="317"/>
      <c r="D36" s="330"/>
      <c r="E36" s="317" t="s">
        <v>66</v>
      </c>
      <c r="F36" s="317" t="s">
        <v>60</v>
      </c>
      <c r="G36" s="318" t="s">
        <v>61</v>
      </c>
      <c r="H36" s="73"/>
    </row>
    <row r="37" spans="1:8" ht="15.75">
      <c r="A37" s="60"/>
      <c r="B37" s="319" t="s">
        <v>62</v>
      </c>
      <c r="C37" s="331"/>
      <c r="D37" s="332"/>
      <c r="E37" s="331">
        <v>0</v>
      </c>
      <c r="F37" s="333">
        <v>349897</v>
      </c>
      <c r="G37" s="321">
        <f>SUM(E37:F37)</f>
        <v>349897</v>
      </c>
      <c r="H37" s="75"/>
    </row>
    <row r="38" spans="1:8" ht="15.75">
      <c r="A38" s="60"/>
      <c r="B38" s="322">
        <v>2009</v>
      </c>
      <c r="C38" s="334"/>
      <c r="D38" s="302"/>
      <c r="E38" s="323">
        <v>0</v>
      </c>
      <c r="F38" s="323">
        <v>0</v>
      </c>
      <c r="G38" s="325">
        <f>SUM(E38:F38)</f>
        <v>0</v>
      </c>
      <c r="H38" s="75"/>
    </row>
    <row r="39" spans="1:8" ht="15.75">
      <c r="A39" s="60"/>
      <c r="B39" s="324" t="s">
        <v>63</v>
      </c>
      <c r="C39" s="335"/>
      <c r="D39" s="302"/>
      <c r="E39" s="323">
        <v>0</v>
      </c>
      <c r="F39" s="323">
        <v>0</v>
      </c>
      <c r="G39" s="325">
        <f>SUM(E39:F39)</f>
        <v>0</v>
      </c>
      <c r="H39" s="75"/>
    </row>
    <row r="40" spans="1:8" ht="15.75">
      <c r="A40" s="60"/>
      <c r="B40" s="324" t="s">
        <v>533</v>
      </c>
      <c r="C40" s="334"/>
      <c r="D40" s="302"/>
      <c r="E40" s="323">
        <v>0</v>
      </c>
      <c r="F40" s="323">
        <v>0</v>
      </c>
      <c r="G40" s="325">
        <f>SUM(E40:F40)</f>
        <v>0</v>
      </c>
      <c r="H40" s="61"/>
    </row>
    <row r="41" spans="1:8" ht="15.75">
      <c r="A41" s="60"/>
      <c r="B41" s="326" t="s">
        <v>61</v>
      </c>
      <c r="C41" s="336"/>
      <c r="D41" s="337"/>
      <c r="E41" s="327">
        <v>0</v>
      </c>
      <c r="F41" s="327">
        <f>SUM(F37:F40)</f>
        <v>349897</v>
      </c>
      <c r="G41" s="328">
        <f>SUM(G37:G40)</f>
        <v>349897</v>
      </c>
      <c r="H41" s="61"/>
    </row>
    <row r="42" spans="1:8" ht="15.75">
      <c r="A42" s="60"/>
      <c r="B42" s="329"/>
      <c r="C42" s="329"/>
      <c r="D42" s="329"/>
      <c r="E42" s="329"/>
      <c r="F42" s="329"/>
      <c r="G42" s="329"/>
      <c r="H42" s="59"/>
    </row>
    <row r="43" spans="2:8" ht="15.75">
      <c r="B43" s="316" t="s">
        <v>67</v>
      </c>
      <c r="C43" s="317"/>
      <c r="D43" s="330"/>
      <c r="E43" s="317" t="s">
        <v>66</v>
      </c>
      <c r="F43" s="317" t="s">
        <v>60</v>
      </c>
      <c r="G43" s="318" t="s">
        <v>61</v>
      </c>
      <c r="H43" s="73"/>
    </row>
    <row r="44" spans="1:8" ht="15.75">
      <c r="A44" s="60"/>
      <c r="B44" s="319" t="s">
        <v>62</v>
      </c>
      <c r="C44" s="331"/>
      <c r="D44" s="332"/>
      <c r="E44" s="320">
        <v>0</v>
      </c>
      <c r="F44" s="320">
        <v>66893092</v>
      </c>
      <c r="G44" s="321">
        <f>SUM(E44:F44)</f>
        <v>66893092</v>
      </c>
      <c r="H44" s="75"/>
    </row>
    <row r="45" spans="1:8" ht="15.75">
      <c r="A45" s="60"/>
      <c r="B45" s="322">
        <v>2009</v>
      </c>
      <c r="C45" s="334"/>
      <c r="D45" s="302"/>
      <c r="E45" s="323">
        <v>0</v>
      </c>
      <c r="F45" s="320">
        <v>0</v>
      </c>
      <c r="G45" s="321">
        <f>SUM(E45:F45)</f>
        <v>0</v>
      </c>
      <c r="H45" s="75"/>
    </row>
    <row r="46" spans="1:8" ht="15.75">
      <c r="A46" s="60"/>
      <c r="B46" s="324" t="s">
        <v>63</v>
      </c>
      <c r="C46" s="334"/>
      <c r="D46" s="302"/>
      <c r="E46" s="323">
        <v>0</v>
      </c>
      <c r="F46" s="323">
        <v>38484817</v>
      </c>
      <c r="G46" s="321">
        <f>SUM(E46:F46)</f>
        <v>38484817</v>
      </c>
      <c r="H46" s="75"/>
    </row>
    <row r="47" spans="1:8" ht="15.75">
      <c r="A47" s="60"/>
      <c r="B47" s="324" t="s">
        <v>533</v>
      </c>
      <c r="C47" s="334"/>
      <c r="D47" s="302"/>
      <c r="E47" s="323">
        <v>0</v>
      </c>
      <c r="F47" s="323">
        <v>8263183</v>
      </c>
      <c r="G47" s="321">
        <f>SUM(E47:F47)</f>
        <v>8263183</v>
      </c>
      <c r="H47" s="76"/>
    </row>
    <row r="48" spans="1:8" ht="15.75">
      <c r="A48" s="60"/>
      <c r="B48" s="326" t="s">
        <v>61</v>
      </c>
      <c r="C48" s="336"/>
      <c r="D48" s="337"/>
      <c r="E48" s="327">
        <v>0</v>
      </c>
      <c r="F48" s="327">
        <f>SUM(F44:F47)</f>
        <v>113641092</v>
      </c>
      <c r="G48" s="328">
        <f>SUM(G44:G47)</f>
        <v>113641092</v>
      </c>
      <c r="H48" s="76"/>
    </row>
    <row r="49" spans="1:8" ht="15.75">
      <c r="A49" s="60"/>
      <c r="B49" s="332" t="s">
        <v>534</v>
      </c>
      <c r="C49" s="332"/>
      <c r="D49" s="332"/>
      <c r="E49" s="332"/>
      <c r="F49" s="332"/>
      <c r="G49" s="332"/>
      <c r="H49" s="59"/>
    </row>
    <row r="50" spans="2:8" ht="15">
      <c r="B50" s="77"/>
      <c r="C50" s="78"/>
      <c r="D50" s="78"/>
      <c r="E50" s="78"/>
      <c r="F50" s="78"/>
      <c r="G50" s="77"/>
      <c r="H50" s="78"/>
    </row>
    <row r="51" spans="2:8" ht="15">
      <c r="B51" s="59"/>
      <c r="C51" s="59"/>
      <c r="D51" s="59"/>
      <c r="E51" s="59"/>
      <c r="F51" s="59"/>
      <c r="G51" s="59"/>
      <c r="H51" s="59"/>
    </row>
    <row r="52" spans="2:8" ht="15">
      <c r="B52" s="59"/>
      <c r="C52" s="59"/>
      <c r="D52" s="59"/>
      <c r="E52" s="59"/>
      <c r="F52" s="59"/>
      <c r="G52" s="59"/>
      <c r="H52" s="59"/>
    </row>
    <row r="53" spans="2:8" ht="15">
      <c r="B53" s="59"/>
      <c r="C53" s="59"/>
      <c r="D53" s="59"/>
      <c r="E53" s="59"/>
      <c r="F53" s="59"/>
      <c r="G53" s="59"/>
      <c r="H53" s="59"/>
    </row>
    <row r="54" spans="2:8" ht="15">
      <c r="B54" s="59"/>
      <c r="C54" s="59"/>
      <c r="D54" s="59"/>
      <c r="E54" s="59"/>
      <c r="F54" s="59"/>
      <c r="G54" s="59"/>
      <c r="H54" s="59"/>
    </row>
    <row r="55" spans="2:8" ht="15">
      <c r="B55" s="59"/>
      <c r="C55" s="59"/>
      <c r="D55" s="59"/>
      <c r="E55" s="59"/>
      <c r="F55" s="59"/>
      <c r="G55" s="59"/>
      <c r="H55" s="59"/>
    </row>
    <row r="56" spans="2:8" ht="15">
      <c r="B56" s="59"/>
      <c r="C56" s="59"/>
      <c r="D56" s="59"/>
      <c r="E56" s="59"/>
      <c r="F56" s="59"/>
      <c r="G56" s="59"/>
      <c r="H56" s="59"/>
    </row>
    <row r="57" spans="2:8" ht="15">
      <c r="B57" s="59"/>
      <c r="C57" s="59"/>
      <c r="D57" s="59"/>
      <c r="E57" s="59"/>
      <c r="F57" s="59"/>
      <c r="G57" s="59"/>
      <c r="H57" s="59"/>
    </row>
    <row r="58" spans="2:8" ht="15">
      <c r="B58" s="59"/>
      <c r="C58" s="59"/>
      <c r="D58" s="59"/>
      <c r="E58" s="59"/>
      <c r="F58" s="59"/>
      <c r="G58" s="59"/>
      <c r="H58" s="59"/>
    </row>
    <row r="59" spans="2:8" ht="15">
      <c r="B59" s="59"/>
      <c r="C59" s="59"/>
      <c r="D59" s="59"/>
      <c r="E59" s="59"/>
      <c r="F59" s="59"/>
      <c r="G59" s="59"/>
      <c r="H59" s="59"/>
    </row>
    <row r="60" spans="2:8" ht="15">
      <c r="B60" s="59"/>
      <c r="C60" s="59"/>
      <c r="D60" s="59"/>
      <c r="E60" s="59"/>
      <c r="F60" s="59"/>
      <c r="G60" s="59"/>
      <c r="H60" s="59"/>
    </row>
    <row r="61" spans="2:8" ht="15">
      <c r="B61" s="59"/>
      <c r="C61" s="59"/>
      <c r="D61" s="59"/>
      <c r="E61" s="59"/>
      <c r="F61" s="59"/>
      <c r="G61" s="59"/>
      <c r="H61" s="59"/>
    </row>
    <row r="62" spans="2:8" ht="15">
      <c r="B62" s="59"/>
      <c r="C62" s="59"/>
      <c r="D62" s="59"/>
      <c r="E62" s="59"/>
      <c r="F62" s="59"/>
      <c r="G62" s="59"/>
      <c r="H62" s="59"/>
    </row>
    <row r="63" spans="2:8" ht="15">
      <c r="B63" s="59"/>
      <c r="C63" s="59"/>
      <c r="D63" s="59"/>
      <c r="E63" s="59"/>
      <c r="F63" s="59"/>
      <c r="G63" s="59"/>
      <c r="H63" s="59"/>
    </row>
    <row r="64" spans="2:8" ht="15">
      <c r="B64" s="59"/>
      <c r="C64" s="59"/>
      <c r="D64" s="59"/>
      <c r="E64" s="59"/>
      <c r="F64" s="59"/>
      <c r="G64" s="59"/>
      <c r="H64" s="59"/>
    </row>
    <row r="65" spans="2:8" ht="15">
      <c r="B65" s="59"/>
      <c r="C65" s="59"/>
      <c r="D65" s="59"/>
      <c r="E65" s="59"/>
      <c r="F65" s="59"/>
      <c r="G65" s="59"/>
      <c r="H65" s="59"/>
    </row>
    <row r="66" spans="2:8" ht="15">
      <c r="B66" s="59"/>
      <c r="C66" s="59"/>
      <c r="D66" s="59"/>
      <c r="E66" s="59"/>
      <c r="F66" s="59"/>
      <c r="G66" s="59"/>
      <c r="H66" s="59"/>
    </row>
    <row r="67" spans="2:8" ht="15">
      <c r="B67" s="59"/>
      <c r="C67" s="59"/>
      <c r="D67" s="59"/>
      <c r="E67" s="59"/>
      <c r="F67" s="59"/>
      <c r="G67" s="59"/>
      <c r="H67" s="59"/>
    </row>
    <row r="68" spans="2:8" ht="15">
      <c r="B68" s="59"/>
      <c r="C68" s="59"/>
      <c r="D68" s="59"/>
      <c r="E68" s="59"/>
      <c r="F68" s="59"/>
      <c r="G68" s="59"/>
      <c r="H68" s="59"/>
    </row>
    <row r="69" spans="2:8" ht="15">
      <c r="B69" s="59"/>
      <c r="C69" s="59"/>
      <c r="D69" s="59"/>
      <c r="E69" s="59"/>
      <c r="F69" s="59"/>
      <c r="G69" s="59"/>
      <c r="H69" s="59"/>
    </row>
    <row r="70" spans="2:8" ht="15">
      <c r="B70" s="59"/>
      <c r="C70" s="59"/>
      <c r="D70" s="59"/>
      <c r="E70" s="59"/>
      <c r="F70" s="59"/>
      <c r="G70" s="59"/>
      <c r="H70" s="59"/>
    </row>
    <row r="71" spans="2:8" ht="15">
      <c r="B71" s="59"/>
      <c r="C71" s="59"/>
      <c r="D71" s="59"/>
      <c r="E71" s="59"/>
      <c r="F71" s="59"/>
      <c r="G71" s="59"/>
      <c r="H71" s="59"/>
    </row>
    <row r="72" spans="2:8" ht="15">
      <c r="B72" s="59"/>
      <c r="C72" s="59"/>
      <c r="D72" s="59"/>
      <c r="E72" s="59"/>
      <c r="F72" s="59"/>
      <c r="G72" s="59"/>
      <c r="H72" s="59"/>
    </row>
    <row r="73" spans="2:8" ht="15">
      <c r="B73" s="59"/>
      <c r="C73" s="59"/>
      <c r="D73" s="59"/>
      <c r="E73" s="59"/>
      <c r="F73" s="59"/>
      <c r="G73" s="59"/>
      <c r="H73" s="59"/>
    </row>
  </sheetData>
  <sheetProtection/>
  <printOptions horizontalCentered="1"/>
  <pageMargins left="0.5" right="0.5" top="0.75" bottom="0.5" header="0.3" footer="0.3"/>
  <pageSetup fitToHeight="1" fitToWidth="1" horizontalDpi="1200" verticalDpi="1200" orientation="portrait" scale="5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4.140625" style="280" customWidth="1"/>
    <col min="2" max="2" width="23.7109375" style="280" customWidth="1"/>
    <col min="3" max="3" width="52.8515625" style="280" customWidth="1"/>
    <col min="4" max="4" width="15.140625" style="280" customWidth="1"/>
    <col min="5" max="5" width="14.28125" style="280" customWidth="1"/>
    <col min="6" max="16384" width="8.8515625" style="280" customWidth="1"/>
  </cols>
  <sheetData>
    <row r="1" spans="1:2" ht="15.75">
      <c r="A1" s="278"/>
      <c r="B1" s="279"/>
    </row>
    <row r="2" ht="15.75">
      <c r="A2" s="280" t="s">
        <v>161</v>
      </c>
    </row>
    <row r="3" ht="15.75">
      <c r="A3" s="281" t="s">
        <v>162</v>
      </c>
    </row>
    <row r="4" ht="15.75">
      <c r="A4" s="280" t="s">
        <v>163</v>
      </c>
    </row>
    <row r="5" ht="15.75">
      <c r="J5" s="282"/>
    </row>
    <row r="6" spans="1:6" ht="47.25">
      <c r="A6" s="283" t="s">
        <v>164</v>
      </c>
      <c r="B6" s="283" t="s">
        <v>165</v>
      </c>
      <c r="C6" s="284" t="s">
        <v>166</v>
      </c>
      <c r="D6" s="283" t="s">
        <v>568</v>
      </c>
      <c r="E6" s="285" t="s">
        <v>569</v>
      </c>
      <c r="F6" s="286"/>
    </row>
    <row r="8" ht="15.75">
      <c r="A8" s="410" t="s">
        <v>567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7109375" style="57" customWidth="1"/>
    <col min="2" max="2" width="19.421875" style="57" customWidth="1"/>
    <col min="3" max="17" width="10.7109375" style="57" customWidth="1"/>
    <col min="18" max="16384" width="8.8515625" style="57" customWidth="1"/>
  </cols>
  <sheetData>
    <row r="2" ht="15">
      <c r="B2" s="163" t="s">
        <v>211</v>
      </c>
    </row>
    <row r="3" spans="2:17" ht="15.75" thickBo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8" ht="51.75">
      <c r="A4" s="60"/>
      <c r="B4" s="417" t="s">
        <v>167</v>
      </c>
      <c r="C4" s="430" t="s">
        <v>601</v>
      </c>
      <c r="D4" s="430" t="s">
        <v>602</v>
      </c>
      <c r="E4" s="431" t="s">
        <v>603</v>
      </c>
      <c r="F4" s="430" t="s">
        <v>609</v>
      </c>
      <c r="G4" s="431" t="s">
        <v>604</v>
      </c>
      <c r="H4" s="430" t="s">
        <v>605</v>
      </c>
      <c r="I4" s="430" t="s">
        <v>606</v>
      </c>
      <c r="J4" s="431" t="s">
        <v>607</v>
      </c>
      <c r="K4" s="430" t="s">
        <v>610</v>
      </c>
      <c r="L4" s="431" t="s">
        <v>608</v>
      </c>
      <c r="M4" s="430" t="s">
        <v>611</v>
      </c>
      <c r="N4" s="430" t="s">
        <v>612</v>
      </c>
      <c r="O4" s="431" t="s">
        <v>613</v>
      </c>
      <c r="P4" s="430" t="s">
        <v>614</v>
      </c>
      <c r="Q4" s="432" t="s">
        <v>615</v>
      </c>
      <c r="R4" s="165"/>
    </row>
    <row r="5" spans="1:18" ht="15">
      <c r="A5" s="60"/>
      <c r="B5" s="433" t="s">
        <v>8</v>
      </c>
      <c r="C5" s="418" t="s">
        <v>409</v>
      </c>
      <c r="D5" s="418" t="s">
        <v>409</v>
      </c>
      <c r="E5" s="418" t="s">
        <v>409</v>
      </c>
      <c r="F5" s="418" t="s">
        <v>409</v>
      </c>
      <c r="G5" s="418" t="s">
        <v>409</v>
      </c>
      <c r="H5" s="418" t="s">
        <v>409</v>
      </c>
      <c r="I5" s="418" t="s">
        <v>409</v>
      </c>
      <c r="J5" s="418" t="s">
        <v>409</v>
      </c>
      <c r="K5" s="418" t="s">
        <v>409</v>
      </c>
      <c r="L5" s="418" t="s">
        <v>409</v>
      </c>
      <c r="M5" s="434">
        <v>10.039168731560554</v>
      </c>
      <c r="N5" s="434">
        <v>11.94</v>
      </c>
      <c r="O5" s="419">
        <v>0.25200506542845086</v>
      </c>
      <c r="P5" s="434">
        <v>320.65</v>
      </c>
      <c r="Q5" s="420">
        <v>0.31252132045496633</v>
      </c>
      <c r="R5" s="165"/>
    </row>
    <row r="6" spans="1:18" ht="15">
      <c r="A6" s="60"/>
      <c r="B6" s="433" t="s">
        <v>10</v>
      </c>
      <c r="C6" s="418" t="s">
        <v>409</v>
      </c>
      <c r="D6" s="418" t="s">
        <v>409</v>
      </c>
      <c r="E6" s="418" t="s">
        <v>409</v>
      </c>
      <c r="F6" s="418" t="s">
        <v>409</v>
      </c>
      <c r="G6" s="418" t="s">
        <v>409</v>
      </c>
      <c r="H6" s="418" t="s">
        <v>409</v>
      </c>
      <c r="I6" s="418" t="s">
        <v>409</v>
      </c>
      <c r="J6" s="418" t="s">
        <v>409</v>
      </c>
      <c r="K6" s="418" t="s">
        <v>409</v>
      </c>
      <c r="L6" s="418" t="s">
        <v>409</v>
      </c>
      <c r="M6" s="434">
        <v>10.765264999071551</v>
      </c>
      <c r="N6" s="434">
        <v>14.99</v>
      </c>
      <c r="O6" s="419">
        <v>0.31637821865766147</v>
      </c>
      <c r="P6" s="434">
        <v>245.95</v>
      </c>
      <c r="Q6" s="420">
        <v>0.2397150125242444</v>
      </c>
      <c r="R6" s="165"/>
    </row>
    <row r="7" spans="1:18" ht="15">
      <c r="A7" s="60"/>
      <c r="B7" s="433" t="s">
        <v>12</v>
      </c>
      <c r="C7" s="418" t="s">
        <v>409</v>
      </c>
      <c r="D7" s="418" t="s">
        <v>409</v>
      </c>
      <c r="E7" s="418" t="s">
        <v>409</v>
      </c>
      <c r="F7" s="418" t="s">
        <v>409</v>
      </c>
      <c r="G7" s="418" t="s">
        <v>409</v>
      </c>
      <c r="H7" s="418" t="s">
        <v>409</v>
      </c>
      <c r="I7" s="418" t="s">
        <v>409</v>
      </c>
      <c r="J7" s="418" t="s">
        <v>409</v>
      </c>
      <c r="K7" s="418" t="s">
        <v>409</v>
      </c>
      <c r="L7" s="418" t="s">
        <v>409</v>
      </c>
      <c r="M7" s="434">
        <v>25.529086342556056</v>
      </c>
      <c r="N7" s="434">
        <v>18.72</v>
      </c>
      <c r="O7" s="419">
        <v>0.39510341916420433</v>
      </c>
      <c r="P7" s="434">
        <v>439.44</v>
      </c>
      <c r="Q7" s="420">
        <v>0.4282999191041023</v>
      </c>
      <c r="R7" s="165"/>
    </row>
    <row r="8" spans="1:18" ht="15">
      <c r="A8" s="60"/>
      <c r="B8" s="433" t="s">
        <v>14</v>
      </c>
      <c r="C8" s="418" t="s">
        <v>409</v>
      </c>
      <c r="D8" s="418" t="s">
        <v>409</v>
      </c>
      <c r="E8" s="418" t="s">
        <v>409</v>
      </c>
      <c r="F8" s="418" t="s">
        <v>409</v>
      </c>
      <c r="G8" s="418" t="s">
        <v>409</v>
      </c>
      <c r="H8" s="418" t="s">
        <v>409</v>
      </c>
      <c r="I8" s="418" t="s">
        <v>409</v>
      </c>
      <c r="J8" s="418" t="s">
        <v>409</v>
      </c>
      <c r="K8" s="418" t="s">
        <v>409</v>
      </c>
      <c r="L8" s="418" t="s">
        <v>409</v>
      </c>
      <c r="M8" s="434">
        <v>2.4212639898475263</v>
      </c>
      <c r="N8" s="434">
        <v>0.73</v>
      </c>
      <c r="O8" s="419">
        <v>0.015407344871253694</v>
      </c>
      <c r="P8" s="434">
        <v>19.97</v>
      </c>
      <c r="Q8" s="420">
        <v>0.01946374791668697</v>
      </c>
      <c r="R8" s="165"/>
    </row>
    <row r="9" spans="1:18" ht="15">
      <c r="A9" s="60"/>
      <c r="B9" s="433" t="s">
        <v>15</v>
      </c>
      <c r="C9" s="418" t="s">
        <v>409</v>
      </c>
      <c r="D9" s="418" t="s">
        <v>409</v>
      </c>
      <c r="E9" s="418" t="s">
        <v>409</v>
      </c>
      <c r="F9" s="418" t="s">
        <v>409</v>
      </c>
      <c r="G9" s="418" t="s">
        <v>409</v>
      </c>
      <c r="H9" s="418" t="s">
        <v>409</v>
      </c>
      <c r="I9" s="418" t="s">
        <v>409</v>
      </c>
      <c r="J9" s="418" t="s">
        <v>409</v>
      </c>
      <c r="K9" s="418" t="s">
        <v>409</v>
      </c>
      <c r="L9" s="418" t="s">
        <v>409</v>
      </c>
      <c r="M9" s="434">
        <v>5.949426608673575</v>
      </c>
      <c r="N9" s="434">
        <v>1</v>
      </c>
      <c r="O9" s="419">
        <v>0.02110595187842972</v>
      </c>
      <c r="P9" s="434">
        <v>0</v>
      </c>
      <c r="Q9" s="766">
        <v>0</v>
      </c>
      <c r="R9" s="165"/>
    </row>
    <row r="10" spans="1:18" ht="15.75" thickBot="1">
      <c r="A10" s="60"/>
      <c r="B10" s="421" t="s">
        <v>168</v>
      </c>
      <c r="C10" s="422" t="s">
        <v>105</v>
      </c>
      <c r="D10" s="422" t="s">
        <v>105</v>
      </c>
      <c r="E10" s="422" t="s">
        <v>105</v>
      </c>
      <c r="F10" s="422" t="s">
        <v>105</v>
      </c>
      <c r="G10" s="422" t="s">
        <v>105</v>
      </c>
      <c r="H10" s="422" t="s">
        <v>105</v>
      </c>
      <c r="I10" s="422" t="s">
        <v>105</v>
      </c>
      <c r="J10" s="422" t="s">
        <v>105</v>
      </c>
      <c r="K10" s="422" t="s">
        <v>105</v>
      </c>
      <c r="L10" s="422" t="s">
        <v>105</v>
      </c>
      <c r="M10" s="435">
        <v>54.70421067170926</v>
      </c>
      <c r="N10" s="435">
        <v>47.379999999999995</v>
      </c>
      <c r="O10" s="423">
        <v>1</v>
      </c>
      <c r="P10" s="435">
        <v>1026.01</v>
      </c>
      <c r="Q10" s="424">
        <v>0.9999999999999999</v>
      </c>
      <c r="R10" s="165"/>
    </row>
    <row r="11" spans="2:17" ht="15.75" thickBot="1"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6"/>
      <c r="N11" s="167"/>
      <c r="O11" s="167"/>
      <c r="P11" s="166"/>
      <c r="Q11" s="167"/>
    </row>
    <row r="12" spans="1:18" ht="15.75" thickBot="1">
      <c r="A12" s="60"/>
      <c r="B12" s="425" t="s">
        <v>600</v>
      </c>
      <c r="C12" s="426" t="s">
        <v>409</v>
      </c>
      <c r="D12" s="426" t="s">
        <v>409</v>
      </c>
      <c r="E12" s="426" t="s">
        <v>409</v>
      </c>
      <c r="F12" s="426" t="s">
        <v>409</v>
      </c>
      <c r="G12" s="426" t="s">
        <v>409</v>
      </c>
      <c r="H12" s="426" t="s">
        <v>409</v>
      </c>
      <c r="I12" s="426" t="s">
        <v>409</v>
      </c>
      <c r="J12" s="426" t="s">
        <v>409</v>
      </c>
      <c r="K12" s="426" t="s">
        <v>409</v>
      </c>
      <c r="L12" s="426" t="s">
        <v>409</v>
      </c>
      <c r="M12" s="426" t="s">
        <v>409</v>
      </c>
      <c r="N12" s="426" t="s">
        <v>409</v>
      </c>
      <c r="O12" s="426" t="s">
        <v>409</v>
      </c>
      <c r="P12" s="426" t="s">
        <v>409</v>
      </c>
      <c r="Q12" s="427" t="s">
        <v>409</v>
      </c>
      <c r="R12" s="165"/>
    </row>
    <row r="13" spans="2:18" ht="15">
      <c r="B13" s="428" t="s">
        <v>616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/>
    </row>
    <row r="14" ht="15">
      <c r="B14" s="168"/>
    </row>
  </sheetData>
  <sheetProtection/>
  <printOptions horizontalCentered="1"/>
  <pageMargins left="0.5" right="0.5" top="0.75" bottom="0.75" header="0.3" footer="0.3"/>
  <pageSetup fitToHeight="1" fitToWidth="1" horizontalDpi="600" verticalDpi="600" orientation="landscape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7109375" style="57" customWidth="1"/>
    <col min="2" max="2" width="20.140625" style="57" customWidth="1"/>
    <col min="3" max="5" width="10.7109375" style="57" customWidth="1"/>
    <col min="6" max="16384" width="8.8515625" style="57" customWidth="1"/>
  </cols>
  <sheetData>
    <row r="2" spans="2:13" ht="16.5" thickBot="1">
      <c r="B2" s="411" t="s">
        <v>599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2:13" ht="16.5" thickBot="1">
      <c r="B3" s="412"/>
      <c r="C3" s="413" t="s">
        <v>169</v>
      </c>
      <c r="D3" s="413" t="s">
        <v>170</v>
      </c>
      <c r="E3" s="413" t="s">
        <v>596</v>
      </c>
      <c r="F3" s="280"/>
      <c r="G3" s="280"/>
      <c r="H3" s="280"/>
      <c r="I3" s="280"/>
      <c r="J3" s="280"/>
      <c r="K3" s="280"/>
      <c r="L3" s="280"/>
      <c r="M3" s="280"/>
    </row>
    <row r="4" spans="2:13" ht="16.5" thickBot="1">
      <c r="B4" s="414" t="s">
        <v>171</v>
      </c>
      <c r="C4" s="415" t="s">
        <v>409</v>
      </c>
      <c r="D4" s="415" t="s">
        <v>409</v>
      </c>
      <c r="E4" s="416">
        <v>9769</v>
      </c>
      <c r="F4" s="280"/>
      <c r="G4" s="280"/>
      <c r="H4" s="280"/>
      <c r="I4" s="280"/>
      <c r="J4" s="280"/>
      <c r="K4" s="280"/>
      <c r="L4" s="280"/>
      <c r="M4" s="280"/>
    </row>
    <row r="5" spans="2:13" ht="15.75">
      <c r="B5" s="280" t="s">
        <v>598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2:13" ht="15.75">
      <c r="B6" s="280" t="s">
        <v>597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2:13" ht="15.75">
      <c r="B7" s="41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</row>
    <row r="8" spans="2:13" ht="15.75"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</row>
  </sheetData>
  <sheetProtection/>
  <printOptions horizontalCentered="1"/>
  <pageMargins left="0.5" right="0.5" top="0.75" bottom="0.75" header="0.3" footer="0.3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00390625" style="4" customWidth="1"/>
    <col min="2" max="2" width="32.00390625" style="4" customWidth="1"/>
    <col min="3" max="10" width="15.7109375" style="4" customWidth="1"/>
    <col min="11" max="11" width="17.8515625" style="4" customWidth="1"/>
    <col min="12" max="12" width="13.421875" style="4" customWidth="1"/>
    <col min="13" max="13" width="11.00390625" style="4" customWidth="1"/>
    <col min="14" max="15" width="12.7109375" style="4" customWidth="1"/>
    <col min="16" max="16" width="9.28125" style="4" customWidth="1"/>
    <col min="17" max="18" width="12.7109375" style="4" customWidth="1"/>
    <col min="19" max="19" width="9.28125" style="4" customWidth="1"/>
    <col min="20" max="21" width="12.7109375" style="4" customWidth="1"/>
    <col min="22" max="22" width="9.28125" style="4" customWidth="1"/>
    <col min="23" max="23" width="2.421875" style="4" customWidth="1"/>
    <col min="24" max="16384" width="8.8515625" style="4" customWidth="1"/>
  </cols>
  <sheetData>
    <row r="1" spans="1:23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2:23" ht="16.5" thickBot="1">
      <c r="B2" s="37" t="s">
        <v>555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/>
      <c r="W2"/>
    </row>
    <row r="3" spans="1:23" s="5" customFormat="1" ht="46.5" customHeight="1" thickBot="1">
      <c r="A3" s="38"/>
      <c r="B3" s="39" t="s">
        <v>18</v>
      </c>
      <c r="C3" s="274" t="s">
        <v>246</v>
      </c>
      <c r="D3" s="275" t="s">
        <v>19</v>
      </c>
      <c r="E3" s="275" t="s">
        <v>4</v>
      </c>
      <c r="F3" s="275" t="s">
        <v>19</v>
      </c>
      <c r="G3" s="275" t="s">
        <v>5</v>
      </c>
      <c r="H3" s="275" t="s">
        <v>19</v>
      </c>
      <c r="I3" s="275" t="s">
        <v>20</v>
      </c>
      <c r="J3" s="276" t="s">
        <v>19</v>
      </c>
      <c r="V3"/>
      <c r="W3"/>
    </row>
    <row r="4" spans="2:23" ht="15.75">
      <c r="B4" s="40" t="s">
        <v>8</v>
      </c>
      <c r="C4" s="793">
        <v>29.640540096000002</v>
      </c>
      <c r="D4" s="183">
        <f>C4/$C$10</f>
        <v>0.5283652668068913</v>
      </c>
      <c r="E4" s="273">
        <v>0</v>
      </c>
      <c r="F4" s="273">
        <v>0</v>
      </c>
      <c r="G4" s="273">
        <v>0</v>
      </c>
      <c r="H4" s="273">
        <v>0</v>
      </c>
      <c r="I4" s="791">
        <v>10.039168731560554</v>
      </c>
      <c r="J4" s="41">
        <f>I4/$I$10</f>
        <v>0.168587805177276</v>
      </c>
      <c r="V4"/>
      <c r="W4"/>
    </row>
    <row r="5" spans="2:23" ht="15.75">
      <c r="B5" s="40" t="s">
        <v>10</v>
      </c>
      <c r="C5" s="793">
        <v>10.6051829869</v>
      </c>
      <c r="D5" s="183">
        <f>C5/$C$10</f>
        <v>0.18904548703434404</v>
      </c>
      <c r="E5" s="273">
        <v>0</v>
      </c>
      <c r="F5" s="273">
        <v>0</v>
      </c>
      <c r="G5" s="273">
        <v>0</v>
      </c>
      <c r="H5" s="273">
        <v>0</v>
      </c>
      <c r="I5" s="791">
        <v>10.765264999071551</v>
      </c>
      <c r="J5" s="41">
        <f>I5/$I$10</f>
        <v>0.18078114302827383</v>
      </c>
      <c r="V5"/>
      <c r="W5"/>
    </row>
    <row r="6" spans="2:23" ht="15.75">
      <c r="B6" s="40" t="s">
        <v>12</v>
      </c>
      <c r="C6" s="793">
        <v>14.4089086399</v>
      </c>
      <c r="D6" s="183">
        <f>C6/$C$10</f>
        <v>0.2568498021041217</v>
      </c>
      <c r="E6" s="273">
        <v>0</v>
      </c>
      <c r="F6" s="273">
        <v>0</v>
      </c>
      <c r="G6" s="273">
        <v>0</v>
      </c>
      <c r="H6" s="273">
        <v>0</v>
      </c>
      <c r="I6" s="791">
        <v>25.529086342556056</v>
      </c>
      <c r="J6" s="41">
        <f>I6/$I$10</f>
        <v>0.4287100605394121</v>
      </c>
      <c r="V6"/>
      <c r="W6"/>
    </row>
    <row r="7" spans="2:23" ht="15.75">
      <c r="B7" s="40" t="s">
        <v>14</v>
      </c>
      <c r="C7" s="793">
        <v>1.4439462082000003</v>
      </c>
      <c r="D7" s="183">
        <f>C7/$C$10</f>
        <v>0.025739444054642915</v>
      </c>
      <c r="E7" s="273">
        <v>0</v>
      </c>
      <c r="F7" s="273">
        <v>0</v>
      </c>
      <c r="G7" s="273">
        <v>0</v>
      </c>
      <c r="H7" s="273">
        <v>0</v>
      </c>
      <c r="I7" s="791">
        <v>2.4212639898475263</v>
      </c>
      <c r="J7" s="41">
        <f>I7/$I$10</f>
        <v>0.040660296954657935</v>
      </c>
      <c r="V7"/>
      <c r="W7"/>
    </row>
    <row r="8" spans="2:23" ht="15.75">
      <c r="B8" s="40" t="s">
        <v>557</v>
      </c>
      <c r="C8" s="793">
        <v>0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791">
        <v>5.949426608673575</v>
      </c>
      <c r="J8" s="41">
        <f>I8/$I$10</f>
        <v>0.09990874751077619</v>
      </c>
      <c r="V8"/>
      <c r="W8"/>
    </row>
    <row r="9" spans="2:23" ht="16.5" thickBot="1">
      <c r="B9" s="40" t="s">
        <v>558</v>
      </c>
      <c r="C9" s="794">
        <v>0</v>
      </c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791">
        <v>4.8443950000000005</v>
      </c>
      <c r="J9" s="41">
        <f>I9/$I$10</f>
        <v>0.08135194678960396</v>
      </c>
      <c r="V9"/>
      <c r="W9"/>
    </row>
    <row r="10" spans="2:23" s="3" customFormat="1" ht="17.25" thickBot="1" thickTop="1">
      <c r="B10" s="42" t="s">
        <v>0</v>
      </c>
      <c r="C10" s="795">
        <f>SUM(C4:C9)</f>
        <v>56.098577931</v>
      </c>
      <c r="D10" s="43"/>
      <c r="E10" s="240">
        <f>SUM(E4:E9)</f>
        <v>0</v>
      </c>
      <c r="F10" s="43"/>
      <c r="G10" s="240">
        <f>SUM(G4:G9)</f>
        <v>0</v>
      </c>
      <c r="H10" s="43"/>
      <c r="I10" s="792">
        <f>SUM(I4:I9)</f>
        <v>59.54860567170926</v>
      </c>
      <c r="J10" s="44"/>
      <c r="L10" s="4"/>
      <c r="M10" s="4"/>
      <c r="N10" s="4"/>
      <c r="P10" s="10"/>
      <c r="V10"/>
      <c r="W10"/>
    </row>
    <row r="11" spans="3:23" s="3" customFormat="1" ht="16.5" thickBot="1">
      <c r="C11" s="45"/>
      <c r="D11" s="2"/>
      <c r="E11" s="46"/>
      <c r="F11" s="2"/>
      <c r="G11" s="46"/>
      <c r="H11" s="2"/>
      <c r="I11" s="26"/>
      <c r="J11" s="47"/>
      <c r="L11" s="4"/>
      <c r="M11" s="4"/>
      <c r="N11" s="4"/>
      <c r="P11" s="10"/>
      <c r="V11"/>
      <c r="W11"/>
    </row>
    <row r="12" spans="2:23" ht="16.5" thickBot="1">
      <c r="B12" s="48" t="s">
        <v>556</v>
      </c>
      <c r="C12" s="804"/>
      <c r="D12" s="805"/>
      <c r="E12" s="182">
        <v>0</v>
      </c>
      <c r="F12" s="24"/>
      <c r="G12" s="182">
        <v>0</v>
      </c>
      <c r="H12" s="24"/>
      <c r="I12" s="22">
        <f>'1.1'!D7+'1.1'!G7</f>
        <v>47.31</v>
      </c>
      <c r="J12" s="25"/>
      <c r="V12"/>
      <c r="W12"/>
    </row>
    <row r="13" spans="2:23" ht="15.75">
      <c r="B13" s="4" t="s">
        <v>713</v>
      </c>
      <c r="C13" s="12"/>
      <c r="D13" s="13"/>
      <c r="E13" s="12"/>
      <c r="F13" s="13"/>
      <c r="G13" s="12"/>
      <c r="H13" s="13"/>
      <c r="I13" s="12"/>
      <c r="J13" s="13"/>
      <c r="V13"/>
      <c r="W13"/>
    </row>
    <row r="14" spans="2:23" ht="15.75">
      <c r="B14" s="4" t="s">
        <v>560</v>
      </c>
      <c r="C14" s="12"/>
      <c r="D14" s="13"/>
      <c r="E14" s="12"/>
      <c r="F14" s="13"/>
      <c r="G14" s="12"/>
      <c r="H14" s="13"/>
      <c r="I14" s="12"/>
      <c r="J14" s="13"/>
      <c r="V14"/>
      <c r="W14"/>
    </row>
    <row r="15" spans="2:23" ht="15.75">
      <c r="B15" s="4" t="s">
        <v>561</v>
      </c>
      <c r="C15" s="12"/>
      <c r="D15" s="13"/>
      <c r="E15" s="12"/>
      <c r="F15" s="13"/>
      <c r="H15" s="13"/>
      <c r="I15" s="790"/>
      <c r="J15" s="13"/>
      <c r="V15"/>
      <c r="W15"/>
    </row>
    <row r="16" spans="2:23" ht="15.75">
      <c r="B16" s="3" t="s">
        <v>559</v>
      </c>
      <c r="C16" s="12"/>
      <c r="D16" s="13"/>
      <c r="E16" s="12"/>
      <c r="F16" s="13"/>
      <c r="G16" s="12"/>
      <c r="H16" s="13"/>
      <c r="I16" s="12"/>
      <c r="J16" s="13"/>
      <c r="V16"/>
      <c r="W16"/>
    </row>
    <row r="17" spans="1:23" ht="15.75">
      <c r="A17"/>
      <c r="B17" s="27"/>
      <c r="C17"/>
      <c r="D17"/>
      <c r="E17"/>
      <c r="F17"/>
      <c r="G17"/>
      <c r="H17"/>
      <c r="I17"/>
      <c r="J17"/>
      <c r="K17"/>
      <c r="O17"/>
      <c r="P17"/>
      <c r="Q17"/>
      <c r="R17"/>
      <c r="S17"/>
      <c r="T17"/>
      <c r="U17"/>
      <c r="V17"/>
      <c r="W17"/>
    </row>
  </sheetData>
  <sheetProtection/>
  <mergeCells count="1">
    <mergeCell ref="C12:D12"/>
  </mergeCells>
  <printOptions horizontalCentered="1"/>
  <pageMargins left="0.5" right="0.5" top="0.5" bottom="0.5" header="0.3" footer="0.3"/>
  <pageSetup fitToHeight="1" fitToWidth="1" horizontalDpi="1200" verticalDpi="12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4"/>
  <sheetViews>
    <sheetView zoomScalePageLayoutView="90" workbookViewId="0" topLeftCell="A1">
      <selection activeCell="A1" sqref="A1"/>
    </sheetView>
  </sheetViews>
  <sheetFormatPr defaultColWidth="8.8515625" defaultRowHeight="15"/>
  <cols>
    <col min="1" max="1" width="18.7109375" style="0" customWidth="1"/>
    <col min="2" max="2" width="25.7109375" style="172" customWidth="1"/>
    <col min="3" max="3" width="74.7109375" style="0" bestFit="1" customWidth="1"/>
    <col min="4" max="4" width="15.7109375" style="52" customWidth="1"/>
    <col min="5" max="11" width="12.7109375" style="0" customWidth="1"/>
    <col min="12" max="12" width="10.140625" style="0" customWidth="1"/>
    <col min="13" max="13" width="12.00390625" style="0" customWidth="1"/>
  </cols>
  <sheetData>
    <row r="1" ht="15">
      <c r="A1" s="172"/>
    </row>
    <row r="2" spans="1:11" ht="16.5" thickBot="1">
      <c r="A2" s="51" t="s">
        <v>695</v>
      </c>
      <c r="B2" s="685"/>
      <c r="C2" s="455"/>
      <c r="D2" s="686"/>
      <c r="E2" s="455"/>
      <c r="F2" s="455"/>
      <c r="G2" s="455"/>
      <c r="H2" s="455"/>
      <c r="I2" s="455"/>
      <c r="J2" s="455"/>
      <c r="K2" s="455"/>
    </row>
    <row r="3" spans="1:11" ht="47.25">
      <c r="A3" s="806" t="s">
        <v>21</v>
      </c>
      <c r="B3" s="807"/>
      <c r="C3" s="808"/>
      <c r="D3" s="687" t="s">
        <v>22</v>
      </c>
      <c r="E3" s="687" t="s">
        <v>23</v>
      </c>
      <c r="F3" s="687" t="s">
        <v>30</v>
      </c>
      <c r="G3" s="687" t="s">
        <v>322</v>
      </c>
      <c r="H3" s="687" t="s">
        <v>31</v>
      </c>
      <c r="I3" s="687" t="s">
        <v>323</v>
      </c>
      <c r="J3" s="687" t="s">
        <v>33</v>
      </c>
      <c r="K3" s="687" t="s">
        <v>34</v>
      </c>
    </row>
    <row r="4" spans="1:14" ht="15.75">
      <c r="A4" s="650" t="s">
        <v>8</v>
      </c>
      <c r="B4" s="651" t="s">
        <v>443</v>
      </c>
      <c r="C4" s="651" t="s">
        <v>444</v>
      </c>
      <c r="D4" s="651" t="s">
        <v>36</v>
      </c>
      <c r="E4" s="652">
        <v>4000</v>
      </c>
      <c r="F4" s="652">
        <v>44000</v>
      </c>
      <c r="G4" s="653">
        <f>F4/$F$70</f>
        <v>0.004382832999078436</v>
      </c>
      <c r="H4" s="652">
        <v>37400</v>
      </c>
      <c r="I4" s="653">
        <f>H4/$H$70</f>
        <v>0.007134830196480904</v>
      </c>
      <c r="J4" s="654">
        <v>0.85</v>
      </c>
      <c r="K4" s="655">
        <v>11</v>
      </c>
      <c r="N4" s="231"/>
    </row>
    <row r="5" spans="1:14" ht="15.75">
      <c r="A5" s="650"/>
      <c r="B5" s="651" t="s">
        <v>316</v>
      </c>
      <c r="C5" s="651" t="s">
        <v>377</v>
      </c>
      <c r="D5" s="651" t="s">
        <v>277</v>
      </c>
      <c r="E5" s="652">
        <v>3178</v>
      </c>
      <c r="F5" s="652">
        <v>142683.01558</v>
      </c>
      <c r="G5" s="653">
        <f aca="true" t="shared" si="0" ref="G5:G68">F5/$F$70</f>
        <v>0.014212632479364695</v>
      </c>
      <c r="H5" s="652">
        <v>78475.658569</v>
      </c>
      <c r="I5" s="653">
        <f aca="true" t="shared" si="1" ref="I5:I68">H5/$H$70</f>
        <v>0.014970868942428519</v>
      </c>
      <c r="J5" s="654">
        <v>0.55</v>
      </c>
      <c r="K5" s="655">
        <v>18</v>
      </c>
      <c r="N5" s="231"/>
    </row>
    <row r="6" spans="1:14" ht="15.75">
      <c r="A6" s="650"/>
      <c r="B6" s="651"/>
      <c r="C6" s="651" t="s">
        <v>378</v>
      </c>
      <c r="D6" s="651" t="s">
        <v>277</v>
      </c>
      <c r="E6" s="652">
        <v>10</v>
      </c>
      <c r="F6" s="652">
        <v>448.97110000000004</v>
      </c>
      <c r="G6" s="653">
        <f t="shared" si="0"/>
        <v>4.472193983437601E-05</v>
      </c>
      <c r="H6" s="652">
        <v>246.93410500000005</v>
      </c>
      <c r="I6" s="653">
        <f t="shared" si="1"/>
        <v>4.7107831788636E-05</v>
      </c>
      <c r="J6" s="654">
        <v>0.55</v>
      </c>
      <c r="K6" s="655">
        <v>18</v>
      </c>
      <c r="N6" s="231"/>
    </row>
    <row r="7" spans="1:14" ht="15.75">
      <c r="A7" s="650"/>
      <c r="B7" s="651"/>
      <c r="C7" s="651" t="s">
        <v>379</v>
      </c>
      <c r="D7" s="651" t="s">
        <v>277</v>
      </c>
      <c r="E7" s="652">
        <v>570</v>
      </c>
      <c r="F7" s="652">
        <v>17526.2631</v>
      </c>
      <c r="G7" s="653">
        <f t="shared" si="0"/>
        <v>0.001745788278754789</v>
      </c>
      <c r="H7" s="652">
        <v>9639.444705000002</v>
      </c>
      <c r="I7" s="653">
        <f t="shared" si="1"/>
        <v>0.0018389251646668975</v>
      </c>
      <c r="J7" s="654">
        <v>0.55</v>
      </c>
      <c r="K7" s="655">
        <v>18</v>
      </c>
      <c r="N7" s="231"/>
    </row>
    <row r="8" spans="1:14" ht="15.75">
      <c r="A8" s="650"/>
      <c r="B8" s="651"/>
      <c r="C8" s="651" t="s">
        <v>380</v>
      </c>
      <c r="D8" s="651" t="s">
        <v>277</v>
      </c>
      <c r="E8" s="652">
        <v>1174</v>
      </c>
      <c r="F8" s="652">
        <v>72998.745914</v>
      </c>
      <c r="G8" s="653">
        <f t="shared" si="0"/>
        <v>0.007271393465527757</v>
      </c>
      <c r="H8" s="652">
        <v>40149.3102527</v>
      </c>
      <c r="I8" s="653">
        <f t="shared" si="1"/>
        <v>0.007659318480183003</v>
      </c>
      <c r="J8" s="654">
        <v>0.55</v>
      </c>
      <c r="K8" s="655">
        <v>18</v>
      </c>
      <c r="N8" s="231"/>
    </row>
    <row r="9" spans="1:14" ht="15.75">
      <c r="A9" s="650"/>
      <c r="B9" s="651"/>
      <c r="C9" s="651" t="s">
        <v>381</v>
      </c>
      <c r="D9" s="651" t="s">
        <v>277</v>
      </c>
      <c r="E9" s="652">
        <v>78</v>
      </c>
      <c r="F9" s="652">
        <v>4428.298680000001</v>
      </c>
      <c r="G9" s="653">
        <f t="shared" si="0"/>
        <v>0.0004411021269199882</v>
      </c>
      <c r="H9" s="652">
        <v>2435.5642740000008</v>
      </c>
      <c r="I9" s="653">
        <f t="shared" si="1"/>
        <v>0.0004646346932514785</v>
      </c>
      <c r="J9" s="654">
        <v>0.55</v>
      </c>
      <c r="K9" s="655">
        <v>18</v>
      </c>
      <c r="N9" s="231"/>
    </row>
    <row r="10" spans="1:14" ht="15.75">
      <c r="A10" s="650"/>
      <c r="B10" s="651"/>
      <c r="C10" s="651" t="s">
        <v>382</v>
      </c>
      <c r="D10" s="651" t="s">
        <v>277</v>
      </c>
      <c r="E10" s="652">
        <v>2164</v>
      </c>
      <c r="F10" s="652">
        <v>210896.66668000002</v>
      </c>
      <c r="G10" s="653">
        <f t="shared" si="0"/>
        <v>0.02100738341183522</v>
      </c>
      <c r="H10" s="652">
        <v>115993.16667400002</v>
      </c>
      <c r="I10" s="653">
        <f t="shared" si="1"/>
        <v>0.0221281162612593</v>
      </c>
      <c r="J10" s="654">
        <v>0.55</v>
      </c>
      <c r="K10" s="655">
        <v>18</v>
      </c>
      <c r="N10" s="231"/>
    </row>
    <row r="11" spans="1:14" ht="15.75">
      <c r="A11" s="650"/>
      <c r="B11" s="651"/>
      <c r="C11" s="651" t="s">
        <v>383</v>
      </c>
      <c r="D11" s="651" t="s">
        <v>277</v>
      </c>
      <c r="E11" s="652">
        <v>332</v>
      </c>
      <c r="F11" s="652">
        <v>25155.623400000004</v>
      </c>
      <c r="G11" s="653">
        <f t="shared" si="0"/>
        <v>0.0025057476443161295</v>
      </c>
      <c r="H11" s="652">
        <v>13835.592870000004</v>
      </c>
      <c r="I11" s="653">
        <f t="shared" si="1"/>
        <v>0.0026394279624356127</v>
      </c>
      <c r="J11" s="654">
        <v>0.55</v>
      </c>
      <c r="K11" s="655">
        <v>18</v>
      </c>
      <c r="N11" s="231"/>
    </row>
    <row r="12" spans="1:14" ht="15.75">
      <c r="A12" s="650"/>
      <c r="B12" s="651"/>
      <c r="C12" s="651" t="s">
        <v>384</v>
      </c>
      <c r="D12" s="651" t="s">
        <v>277</v>
      </c>
      <c r="E12" s="652">
        <v>838</v>
      </c>
      <c r="F12" s="652">
        <v>25549.404899999998</v>
      </c>
      <c r="G12" s="653">
        <f t="shared" si="0"/>
        <v>0.0025449721568758243</v>
      </c>
      <c r="H12" s="652">
        <v>14052.172695</v>
      </c>
      <c r="I12" s="653">
        <f t="shared" si="1"/>
        <v>0.002680745082097605</v>
      </c>
      <c r="J12" s="654">
        <v>0.55</v>
      </c>
      <c r="K12" s="655">
        <v>18</v>
      </c>
      <c r="N12" s="231"/>
    </row>
    <row r="13" spans="1:14" ht="15.75">
      <c r="A13" s="650"/>
      <c r="B13" s="651"/>
      <c r="C13" s="651" t="s">
        <v>385</v>
      </c>
      <c r="D13" s="651" t="s">
        <v>277</v>
      </c>
      <c r="E13" s="652">
        <v>164</v>
      </c>
      <c r="F13" s="652">
        <v>4329.642640000001</v>
      </c>
      <c r="G13" s="653">
        <f t="shared" si="0"/>
        <v>0.00043127501447293365</v>
      </c>
      <c r="H13" s="652">
        <v>2381.3034520000006</v>
      </c>
      <c r="I13" s="653">
        <f t="shared" si="1"/>
        <v>0.00045428330952710744</v>
      </c>
      <c r="J13" s="654">
        <v>0.55</v>
      </c>
      <c r="K13" s="655">
        <v>18</v>
      </c>
      <c r="N13" s="231"/>
    </row>
    <row r="14" spans="1:14" ht="15.75">
      <c r="A14" s="650"/>
      <c r="B14" s="651"/>
      <c r="C14" s="651" t="s">
        <v>386</v>
      </c>
      <c r="D14" s="651" t="s">
        <v>277</v>
      </c>
      <c r="E14" s="652">
        <v>4</v>
      </c>
      <c r="F14" s="652">
        <v>105.60104000000001</v>
      </c>
      <c r="G14" s="653">
        <f t="shared" si="0"/>
        <v>1.0518902792022771E-05</v>
      </c>
      <c r="H14" s="652">
        <v>58.08057200000001</v>
      </c>
      <c r="I14" s="653">
        <f t="shared" si="1"/>
        <v>1.108008072017335E-05</v>
      </c>
      <c r="J14" s="654">
        <v>0.55</v>
      </c>
      <c r="K14" s="655">
        <v>18</v>
      </c>
      <c r="N14" s="231"/>
    </row>
    <row r="15" spans="1:14" ht="15.75">
      <c r="A15" s="650"/>
      <c r="B15" s="651"/>
      <c r="C15" s="651" t="s">
        <v>387</v>
      </c>
      <c r="D15" s="651" t="s">
        <v>277</v>
      </c>
      <c r="E15" s="652">
        <v>8</v>
      </c>
      <c r="F15" s="652">
        <v>1094.79128</v>
      </c>
      <c r="G15" s="653">
        <f t="shared" si="0"/>
        <v>0.00010905198520652997</v>
      </c>
      <c r="H15" s="652">
        <v>602.135204</v>
      </c>
      <c r="I15" s="653">
        <f t="shared" si="1"/>
        <v>0.00011486985122629383</v>
      </c>
      <c r="J15" s="654">
        <v>0.55</v>
      </c>
      <c r="K15" s="655">
        <v>18</v>
      </c>
      <c r="N15" s="231"/>
    </row>
    <row r="16" spans="1:14" ht="15.75">
      <c r="A16" s="650"/>
      <c r="B16" s="651"/>
      <c r="C16" s="651" t="s">
        <v>388</v>
      </c>
      <c r="D16" s="651" t="s">
        <v>277</v>
      </c>
      <c r="E16" s="652">
        <v>2</v>
      </c>
      <c r="F16" s="652">
        <v>244.28620800000002</v>
      </c>
      <c r="G16" s="653">
        <f t="shared" si="0"/>
        <v>2.4333310310048604E-05</v>
      </c>
      <c r="H16" s="652">
        <v>134.3574144</v>
      </c>
      <c r="I16" s="653">
        <f t="shared" si="1"/>
        <v>2.563147960915022E-05</v>
      </c>
      <c r="J16" s="654">
        <v>0.55</v>
      </c>
      <c r="K16" s="655">
        <v>18</v>
      </c>
      <c r="N16" s="231"/>
    </row>
    <row r="17" spans="1:14" ht="15.75">
      <c r="A17" s="650"/>
      <c r="B17" s="651"/>
      <c r="C17" s="651" t="s">
        <v>389</v>
      </c>
      <c r="D17" s="651" t="s">
        <v>277</v>
      </c>
      <c r="E17" s="652">
        <v>890</v>
      </c>
      <c r="F17" s="652">
        <v>19989.5157</v>
      </c>
      <c r="G17" s="653">
        <f t="shared" si="0"/>
        <v>0.001991152478308102</v>
      </c>
      <c r="H17" s="652">
        <v>10994.233635</v>
      </c>
      <c r="I17" s="653">
        <f t="shared" si="1"/>
        <v>0.0020973794151380753</v>
      </c>
      <c r="J17" s="654">
        <v>0.55</v>
      </c>
      <c r="K17" s="655">
        <v>18</v>
      </c>
      <c r="N17" s="231"/>
    </row>
    <row r="18" spans="1:14" ht="15.75">
      <c r="A18" s="650"/>
      <c r="B18" s="651"/>
      <c r="C18" s="651" t="s">
        <v>390</v>
      </c>
      <c r="D18" s="651" t="s">
        <v>277</v>
      </c>
      <c r="E18" s="652">
        <v>232</v>
      </c>
      <c r="F18" s="652">
        <v>4335.30976</v>
      </c>
      <c r="G18" s="653">
        <f t="shared" si="0"/>
        <v>0.0004318395153944276</v>
      </c>
      <c r="H18" s="652">
        <v>2384.420368</v>
      </c>
      <c r="I18" s="653">
        <f t="shared" si="1"/>
        <v>0.00045487792627568204</v>
      </c>
      <c r="J18" s="654">
        <v>0.55</v>
      </c>
      <c r="K18" s="655">
        <v>18</v>
      </c>
      <c r="N18" s="231"/>
    </row>
    <row r="19" spans="1:14" ht="15.75">
      <c r="A19" s="650"/>
      <c r="B19" s="651"/>
      <c r="C19" s="651" t="s">
        <v>391</v>
      </c>
      <c r="D19" s="651" t="s">
        <v>277</v>
      </c>
      <c r="E19" s="652">
        <v>934</v>
      </c>
      <c r="F19" s="652">
        <v>27935.7532</v>
      </c>
      <c r="G19" s="653">
        <f t="shared" si="0"/>
        <v>0.0027826759313425227</v>
      </c>
      <c r="H19" s="652">
        <v>15364.664260000001</v>
      </c>
      <c r="I19" s="653">
        <f t="shared" si="1"/>
        <v>0.0029311302278352655</v>
      </c>
      <c r="J19" s="654">
        <v>0.55</v>
      </c>
      <c r="K19" s="655">
        <v>18</v>
      </c>
      <c r="N19" s="231"/>
    </row>
    <row r="20" spans="1:14" ht="15.75">
      <c r="A20" s="650"/>
      <c r="B20" s="651"/>
      <c r="C20" s="651" t="s">
        <v>392</v>
      </c>
      <c r="D20" s="651" t="s">
        <v>277</v>
      </c>
      <c r="E20" s="652">
        <v>2</v>
      </c>
      <c r="F20" s="652">
        <v>59.819599999999994</v>
      </c>
      <c r="G20" s="653">
        <f t="shared" si="0"/>
        <v>5.958620837992554E-06</v>
      </c>
      <c r="H20" s="652">
        <v>32.90078</v>
      </c>
      <c r="I20" s="653">
        <f t="shared" si="1"/>
        <v>6.27651012384425E-06</v>
      </c>
      <c r="J20" s="654">
        <v>0.55</v>
      </c>
      <c r="K20" s="655">
        <v>18</v>
      </c>
      <c r="N20" s="231"/>
    </row>
    <row r="21" spans="1:14" ht="15.75">
      <c r="A21" s="650"/>
      <c r="B21" s="651"/>
      <c r="C21" s="651" t="s">
        <v>393</v>
      </c>
      <c r="D21" s="651" t="s">
        <v>277</v>
      </c>
      <c r="E21" s="652">
        <v>222</v>
      </c>
      <c r="F21" s="652">
        <v>5065.294080000001</v>
      </c>
      <c r="G21" s="653">
        <f t="shared" si="0"/>
        <v>0.0005045531373604693</v>
      </c>
      <c r="H21" s="652">
        <v>2785.9117440000005</v>
      </c>
      <c r="I21" s="653">
        <f t="shared" si="1"/>
        <v>0.00053147078170647</v>
      </c>
      <c r="J21" s="654">
        <v>0.55</v>
      </c>
      <c r="K21" s="655">
        <v>18</v>
      </c>
      <c r="N21" s="231"/>
    </row>
    <row r="22" spans="1:14" ht="15.75">
      <c r="A22" s="650"/>
      <c r="B22" s="651"/>
      <c r="C22" s="651" t="s">
        <v>394</v>
      </c>
      <c r="D22" s="651" t="s">
        <v>277</v>
      </c>
      <c r="E22" s="652">
        <v>2</v>
      </c>
      <c r="F22" s="652">
        <v>45.633280000000006</v>
      </c>
      <c r="G22" s="653">
        <f t="shared" si="0"/>
        <v>4.545523760004228E-06</v>
      </c>
      <c r="H22" s="652">
        <v>25.098304000000006</v>
      </c>
      <c r="I22" s="653">
        <f t="shared" si="1"/>
        <v>4.788025060418649E-06</v>
      </c>
      <c r="J22" s="654">
        <v>0.55</v>
      </c>
      <c r="K22" s="655">
        <v>18</v>
      </c>
      <c r="N22" s="231"/>
    </row>
    <row r="23" spans="1:14" ht="15.75">
      <c r="A23" s="650"/>
      <c r="B23" s="651"/>
      <c r="C23" s="651" t="s">
        <v>395</v>
      </c>
      <c r="D23" s="651" t="s">
        <v>277</v>
      </c>
      <c r="E23" s="652">
        <v>934</v>
      </c>
      <c r="F23" s="652">
        <v>20888.1161934</v>
      </c>
      <c r="G23" s="653">
        <f t="shared" si="0"/>
        <v>0.0020806619304776855</v>
      </c>
      <c r="H23" s="652">
        <v>11488.463906370001</v>
      </c>
      <c r="I23" s="653">
        <f t="shared" si="1"/>
        <v>0.0021916641494745892</v>
      </c>
      <c r="J23" s="654">
        <v>0.55</v>
      </c>
      <c r="K23" s="655">
        <v>18</v>
      </c>
      <c r="N23" s="231"/>
    </row>
    <row r="24" spans="1:14" ht="15.75">
      <c r="A24" s="650"/>
      <c r="B24" s="651"/>
      <c r="C24" s="651" t="s">
        <v>396</v>
      </c>
      <c r="D24" s="651" t="s">
        <v>277</v>
      </c>
      <c r="E24" s="652">
        <v>232</v>
      </c>
      <c r="F24" s="652">
        <v>5293.460480000001</v>
      </c>
      <c r="G24" s="653">
        <f t="shared" si="0"/>
        <v>0.0005272807561604904</v>
      </c>
      <c r="H24" s="652">
        <v>2911.4032640000005</v>
      </c>
      <c r="I24" s="653">
        <f t="shared" si="1"/>
        <v>0.0005554109070085633</v>
      </c>
      <c r="J24" s="654">
        <v>0.55</v>
      </c>
      <c r="K24" s="655">
        <v>18</v>
      </c>
      <c r="N24" s="231"/>
    </row>
    <row r="25" spans="1:14" ht="15.75">
      <c r="A25" s="650"/>
      <c r="B25" s="651"/>
      <c r="C25" s="651" t="s">
        <v>297</v>
      </c>
      <c r="D25" s="651" t="s">
        <v>35</v>
      </c>
      <c r="E25" s="652">
        <v>240</v>
      </c>
      <c r="F25" s="652">
        <v>720</v>
      </c>
      <c r="G25" s="653">
        <f t="shared" si="0"/>
        <v>7.171908543946531E-05</v>
      </c>
      <c r="H25" s="652">
        <v>396.00000000000006</v>
      </c>
      <c r="I25" s="653">
        <f t="shared" si="1"/>
        <v>7.554526090391545E-05</v>
      </c>
      <c r="J25" s="654">
        <v>0.55</v>
      </c>
      <c r="K25" s="655">
        <v>18</v>
      </c>
      <c r="N25" s="231"/>
    </row>
    <row r="26" spans="1:14" ht="15.75">
      <c r="A26" s="650"/>
      <c r="B26" s="651" t="s">
        <v>11</v>
      </c>
      <c r="C26" s="651" t="s">
        <v>289</v>
      </c>
      <c r="D26" s="651" t="s">
        <v>250</v>
      </c>
      <c r="E26" s="652">
        <v>1584000</v>
      </c>
      <c r="F26" s="652">
        <v>42264.41147136001</v>
      </c>
      <c r="G26" s="653">
        <f t="shared" si="0"/>
        <v>0.004209951301893314</v>
      </c>
      <c r="H26" s="652">
        <v>12687.745045248002</v>
      </c>
      <c r="I26" s="653">
        <f t="shared" si="1"/>
        <v>0.002420452044761669</v>
      </c>
      <c r="J26" s="654">
        <v>0.30019925993399216</v>
      </c>
      <c r="K26" s="655">
        <v>20</v>
      </c>
      <c r="N26" s="231"/>
    </row>
    <row r="27" spans="1:14" ht="15.75">
      <c r="A27" s="650"/>
      <c r="B27" s="651"/>
      <c r="C27" s="651" t="s">
        <v>445</v>
      </c>
      <c r="D27" s="651" t="s">
        <v>290</v>
      </c>
      <c r="E27" s="652">
        <v>16</v>
      </c>
      <c r="F27" s="652">
        <v>415.872</v>
      </c>
      <c r="G27" s="653">
        <f t="shared" si="0"/>
        <v>4.1424943749835166E-05</v>
      </c>
      <c r="H27" s="652">
        <v>228.72960000000003</v>
      </c>
      <c r="I27" s="653">
        <f t="shared" si="1"/>
        <v>4.363494269810157E-05</v>
      </c>
      <c r="J27" s="654">
        <v>0.55</v>
      </c>
      <c r="K27" s="655">
        <v>20</v>
      </c>
      <c r="N27" s="231"/>
    </row>
    <row r="28" spans="1:14" ht="15.75">
      <c r="A28" s="650"/>
      <c r="B28" s="651"/>
      <c r="C28" s="651" t="s">
        <v>445</v>
      </c>
      <c r="D28" s="651" t="s">
        <v>35</v>
      </c>
      <c r="E28" s="652">
        <v>2500</v>
      </c>
      <c r="F28" s="688">
        <v>67425</v>
      </c>
      <c r="G28" s="653">
        <f t="shared" si="0"/>
        <v>0.006716193521883262</v>
      </c>
      <c r="H28" s="652">
        <v>37083.75</v>
      </c>
      <c r="I28" s="653">
        <f t="shared" si="1"/>
        <v>0.007074498911731249</v>
      </c>
      <c r="J28" s="654">
        <v>0.55</v>
      </c>
      <c r="K28" s="655">
        <v>20</v>
      </c>
      <c r="N28" s="231"/>
    </row>
    <row r="29" spans="1:14" ht="15.75">
      <c r="A29" s="650"/>
      <c r="B29" s="651"/>
      <c r="C29" s="651" t="s">
        <v>295</v>
      </c>
      <c r="D29" s="651" t="s">
        <v>35</v>
      </c>
      <c r="E29" s="652">
        <v>80</v>
      </c>
      <c r="F29" s="652">
        <v>160</v>
      </c>
      <c r="G29" s="653">
        <f t="shared" si="0"/>
        <v>1.5937574542103404E-05</v>
      </c>
      <c r="H29" s="652">
        <v>88</v>
      </c>
      <c r="I29" s="653">
        <f t="shared" si="1"/>
        <v>1.6787835756425655E-05</v>
      </c>
      <c r="J29" s="654">
        <v>0.55</v>
      </c>
      <c r="K29" s="655">
        <v>18</v>
      </c>
      <c r="N29" s="231"/>
    </row>
    <row r="30" spans="1:14" ht="15.75">
      <c r="A30" s="650"/>
      <c r="B30" s="651"/>
      <c r="C30" s="651" t="s">
        <v>296</v>
      </c>
      <c r="D30" s="651" t="s">
        <v>35</v>
      </c>
      <c r="E30" s="652">
        <v>80</v>
      </c>
      <c r="F30" s="652">
        <v>560</v>
      </c>
      <c r="G30" s="653">
        <f t="shared" si="0"/>
        <v>5.578151089736191E-05</v>
      </c>
      <c r="H30" s="652">
        <v>308</v>
      </c>
      <c r="I30" s="653">
        <f t="shared" si="1"/>
        <v>5.875742514748979E-05</v>
      </c>
      <c r="J30" s="654">
        <v>0.55</v>
      </c>
      <c r="K30" s="655">
        <v>18</v>
      </c>
      <c r="N30" s="231"/>
    </row>
    <row r="31" spans="1:14" ht="15.75">
      <c r="A31" s="650"/>
      <c r="B31" s="651"/>
      <c r="C31" s="651" t="s">
        <v>298</v>
      </c>
      <c r="D31" s="651" t="s">
        <v>35</v>
      </c>
      <c r="E31" s="652">
        <v>320</v>
      </c>
      <c r="F31" s="652">
        <v>2880</v>
      </c>
      <c r="G31" s="653">
        <f t="shared" si="0"/>
        <v>0.00028687634175786125</v>
      </c>
      <c r="H31" s="652">
        <v>1584.0000000000002</v>
      </c>
      <c r="I31" s="653">
        <f t="shared" si="1"/>
        <v>0.0003021810436156618</v>
      </c>
      <c r="J31" s="654">
        <v>0.55</v>
      </c>
      <c r="K31" s="655">
        <v>18</v>
      </c>
      <c r="N31" s="231"/>
    </row>
    <row r="32" spans="1:14" ht="15.75">
      <c r="A32" s="650"/>
      <c r="B32" s="651"/>
      <c r="C32" s="651" t="s">
        <v>301</v>
      </c>
      <c r="D32" s="651" t="s">
        <v>35</v>
      </c>
      <c r="E32" s="652">
        <v>240</v>
      </c>
      <c r="F32" s="652">
        <v>7200</v>
      </c>
      <c r="G32" s="653">
        <f t="shared" si="0"/>
        <v>0.0007171908543946532</v>
      </c>
      <c r="H32" s="652">
        <v>3960.0000000000005</v>
      </c>
      <c r="I32" s="653">
        <f t="shared" si="1"/>
        <v>0.0007554526090391546</v>
      </c>
      <c r="J32" s="654">
        <v>0.55</v>
      </c>
      <c r="K32" s="655">
        <v>18</v>
      </c>
      <c r="N32" s="231"/>
    </row>
    <row r="33" spans="1:14" ht="15.75">
      <c r="A33" s="650"/>
      <c r="B33" s="651"/>
      <c r="C33" s="651" t="s">
        <v>302</v>
      </c>
      <c r="D33" s="651" t="s">
        <v>35</v>
      </c>
      <c r="E33" s="652">
        <v>320</v>
      </c>
      <c r="F33" s="652">
        <v>53440</v>
      </c>
      <c r="G33" s="653">
        <f t="shared" si="0"/>
        <v>0.005323149897062536</v>
      </c>
      <c r="H33" s="652">
        <v>29392.000000000004</v>
      </c>
      <c r="I33" s="653">
        <f t="shared" si="1"/>
        <v>0.005607137142646169</v>
      </c>
      <c r="J33" s="654">
        <v>0.55</v>
      </c>
      <c r="K33" s="655">
        <v>18</v>
      </c>
      <c r="N33" s="231"/>
    </row>
    <row r="34" spans="1:14" ht="15.75">
      <c r="A34" s="650"/>
      <c r="B34" s="651"/>
      <c r="C34" s="651" t="s">
        <v>303</v>
      </c>
      <c r="D34" s="651" t="s">
        <v>35</v>
      </c>
      <c r="E34" s="652">
        <v>160</v>
      </c>
      <c r="F34" s="652">
        <v>8000</v>
      </c>
      <c r="G34" s="653">
        <f t="shared" si="0"/>
        <v>0.0007968787271051701</v>
      </c>
      <c r="H34" s="652">
        <v>4400</v>
      </c>
      <c r="I34" s="653">
        <f t="shared" si="1"/>
        <v>0.0008393917878212827</v>
      </c>
      <c r="J34" s="654">
        <v>0.55</v>
      </c>
      <c r="K34" s="655">
        <v>18</v>
      </c>
      <c r="N34" s="231"/>
    </row>
    <row r="35" spans="1:14" ht="15.75">
      <c r="A35" s="650"/>
      <c r="B35" s="651"/>
      <c r="C35" s="651" t="s">
        <v>304</v>
      </c>
      <c r="D35" s="651" t="s">
        <v>35</v>
      </c>
      <c r="E35" s="652">
        <v>400</v>
      </c>
      <c r="F35" s="652">
        <v>75960</v>
      </c>
      <c r="G35" s="653">
        <f t="shared" si="0"/>
        <v>0.00756636351386359</v>
      </c>
      <c r="H35" s="652">
        <v>41778</v>
      </c>
      <c r="I35" s="653">
        <f t="shared" si="1"/>
        <v>0.00797002502536308</v>
      </c>
      <c r="J35" s="654">
        <v>0.55</v>
      </c>
      <c r="K35" s="655">
        <v>18</v>
      </c>
      <c r="N35" s="231"/>
    </row>
    <row r="36" spans="1:14" ht="15.75">
      <c r="A36" s="650"/>
      <c r="B36" s="651"/>
      <c r="C36" s="651" t="s">
        <v>305</v>
      </c>
      <c r="D36" s="651" t="s">
        <v>35</v>
      </c>
      <c r="E36" s="652">
        <v>160</v>
      </c>
      <c r="F36" s="652">
        <v>30384</v>
      </c>
      <c r="G36" s="653">
        <f t="shared" si="0"/>
        <v>0.003026545405545436</v>
      </c>
      <c r="H36" s="652">
        <v>16711.2</v>
      </c>
      <c r="I36" s="653">
        <f t="shared" si="1"/>
        <v>0.003188010010145232</v>
      </c>
      <c r="J36" s="654">
        <v>0.55</v>
      </c>
      <c r="K36" s="655">
        <v>18</v>
      </c>
      <c r="N36" s="231"/>
    </row>
    <row r="37" spans="1:14" ht="15.75">
      <c r="A37" s="650"/>
      <c r="B37" s="651"/>
      <c r="C37" s="651" t="s">
        <v>397</v>
      </c>
      <c r="D37" s="651" t="s">
        <v>250</v>
      </c>
      <c r="E37" s="652">
        <v>1000000</v>
      </c>
      <c r="F37" s="652">
        <v>104060</v>
      </c>
      <c r="G37" s="653">
        <f t="shared" si="0"/>
        <v>0.010365400042820501</v>
      </c>
      <c r="H37" s="652">
        <v>29136.800000000003</v>
      </c>
      <c r="I37" s="653">
        <f t="shared" si="1"/>
        <v>0.005558452418952535</v>
      </c>
      <c r="J37" s="654">
        <v>0.28</v>
      </c>
      <c r="K37" s="655">
        <v>20</v>
      </c>
      <c r="N37" s="231"/>
    </row>
    <row r="38" spans="1:14" ht="15.75">
      <c r="A38" s="650"/>
      <c r="B38" s="651"/>
      <c r="C38" s="651" t="s">
        <v>446</v>
      </c>
      <c r="D38" s="651" t="s">
        <v>35</v>
      </c>
      <c r="E38" s="652">
        <v>22000</v>
      </c>
      <c r="F38" s="652">
        <v>206800</v>
      </c>
      <c r="G38" s="653">
        <f t="shared" si="0"/>
        <v>0.020599315095668647</v>
      </c>
      <c r="H38" s="652">
        <v>144760</v>
      </c>
      <c r="I38" s="653">
        <f t="shared" si="1"/>
        <v>0.027615989819320202</v>
      </c>
      <c r="J38" s="654">
        <v>0.7</v>
      </c>
      <c r="K38" s="655">
        <v>20</v>
      </c>
      <c r="N38" s="231"/>
    </row>
    <row r="39" spans="1:14" ht="15.75">
      <c r="A39" s="650"/>
      <c r="B39" s="651"/>
      <c r="C39" s="651" t="s">
        <v>446</v>
      </c>
      <c r="D39" s="651" t="s">
        <v>35</v>
      </c>
      <c r="E39" s="652">
        <v>40000</v>
      </c>
      <c r="F39" s="652">
        <v>314331.789473684</v>
      </c>
      <c r="G39" s="653">
        <f t="shared" si="0"/>
        <v>0.03131053953555995</v>
      </c>
      <c r="H39" s="652">
        <v>220032.25263157877</v>
      </c>
      <c r="I39" s="653">
        <f t="shared" si="1"/>
        <v>0.041975742253355694</v>
      </c>
      <c r="J39" s="654">
        <v>0.7</v>
      </c>
      <c r="K39" s="655">
        <v>20</v>
      </c>
      <c r="N39" s="231"/>
    </row>
    <row r="40" spans="1:14" ht="15.75">
      <c r="A40" s="650"/>
      <c r="B40" s="651" t="s">
        <v>314</v>
      </c>
      <c r="C40" s="651" t="s">
        <v>299</v>
      </c>
      <c r="D40" s="651" t="s">
        <v>36</v>
      </c>
      <c r="E40" s="652">
        <v>2400</v>
      </c>
      <c r="F40" s="652">
        <v>342144</v>
      </c>
      <c r="G40" s="653">
        <f t="shared" si="0"/>
        <v>0.034080909400833914</v>
      </c>
      <c r="H40" s="652">
        <v>290822.39999999997</v>
      </c>
      <c r="I40" s="653">
        <f t="shared" si="1"/>
        <v>0.0554804396078355</v>
      </c>
      <c r="J40" s="654">
        <v>0.8499999999999999</v>
      </c>
      <c r="K40" s="655">
        <v>20</v>
      </c>
      <c r="N40" s="231"/>
    </row>
    <row r="41" spans="1:14" ht="15.75">
      <c r="A41" s="650"/>
      <c r="B41" s="651"/>
      <c r="C41" s="651" t="s">
        <v>306</v>
      </c>
      <c r="D41" s="651" t="s">
        <v>38</v>
      </c>
      <c r="E41" s="652">
        <v>44000</v>
      </c>
      <c r="F41" s="652">
        <v>39600</v>
      </c>
      <c r="G41" s="653">
        <f t="shared" si="0"/>
        <v>0.003944549699170592</v>
      </c>
      <c r="H41" s="652">
        <v>21780</v>
      </c>
      <c r="I41" s="653">
        <f t="shared" si="1"/>
        <v>0.00415498934971535</v>
      </c>
      <c r="J41" s="654">
        <v>0.55</v>
      </c>
      <c r="K41" s="655">
        <v>18</v>
      </c>
      <c r="N41" s="231"/>
    </row>
    <row r="42" spans="1:14" ht="15.75">
      <c r="A42" s="650"/>
      <c r="B42" s="651" t="s">
        <v>16</v>
      </c>
      <c r="C42" s="651" t="s">
        <v>398</v>
      </c>
      <c r="D42" s="651" t="s">
        <v>35</v>
      </c>
      <c r="E42" s="652">
        <v>80</v>
      </c>
      <c r="F42" s="652">
        <v>60000</v>
      </c>
      <c r="G42" s="653">
        <f t="shared" si="0"/>
        <v>0.005976590453288776</v>
      </c>
      <c r="H42" s="652">
        <v>33000</v>
      </c>
      <c r="I42" s="653">
        <f t="shared" si="1"/>
        <v>0.0062954384086596205</v>
      </c>
      <c r="J42" s="654">
        <v>0.55</v>
      </c>
      <c r="K42" s="655">
        <v>20</v>
      </c>
      <c r="N42" s="231"/>
    </row>
    <row r="43" spans="1:14" ht="15.75">
      <c r="A43" s="650"/>
      <c r="B43" s="651"/>
      <c r="C43" s="651" t="s">
        <v>399</v>
      </c>
      <c r="D43" s="651" t="s">
        <v>35</v>
      </c>
      <c r="E43" s="652">
        <v>792</v>
      </c>
      <c r="F43" s="652">
        <v>203544</v>
      </c>
      <c r="G43" s="653">
        <f t="shared" si="0"/>
        <v>0.020274985453736842</v>
      </c>
      <c r="H43" s="652">
        <v>111949.20000000001</v>
      </c>
      <c r="I43" s="653">
        <f t="shared" si="1"/>
        <v>0.0213566452575369</v>
      </c>
      <c r="J43" s="654">
        <v>0.55</v>
      </c>
      <c r="K43" s="655">
        <v>15</v>
      </c>
      <c r="N43" s="231"/>
    </row>
    <row r="44" spans="1:14" ht="15.75">
      <c r="A44" s="650"/>
      <c r="B44" s="651"/>
      <c r="C44" s="651" t="s">
        <v>292</v>
      </c>
      <c r="D44" s="651" t="s">
        <v>291</v>
      </c>
      <c r="E44" s="652">
        <v>10000</v>
      </c>
      <c r="F44" s="652">
        <v>93000</v>
      </c>
      <c r="G44" s="653">
        <f t="shared" si="0"/>
        <v>0.009263715202597602</v>
      </c>
      <c r="H44" s="652">
        <v>65099.99999999999</v>
      </c>
      <c r="I44" s="653">
        <f t="shared" si="1"/>
        <v>0.012419183042537614</v>
      </c>
      <c r="J44" s="654">
        <v>0.7</v>
      </c>
      <c r="K44" s="655">
        <v>11</v>
      </c>
      <c r="N44" s="231"/>
    </row>
    <row r="45" spans="1:14" ht="15.75">
      <c r="A45" s="650"/>
      <c r="B45" s="651"/>
      <c r="C45" s="651" t="s">
        <v>293</v>
      </c>
      <c r="D45" s="651" t="s">
        <v>38</v>
      </c>
      <c r="E45" s="652">
        <v>182400</v>
      </c>
      <c r="F45" s="652">
        <v>164160</v>
      </c>
      <c r="G45" s="653">
        <f t="shared" si="0"/>
        <v>0.01635195148019809</v>
      </c>
      <c r="H45" s="652">
        <v>90288.00000000001</v>
      </c>
      <c r="I45" s="653">
        <f t="shared" si="1"/>
        <v>0.017224319486092723</v>
      </c>
      <c r="J45" s="654">
        <v>0.55</v>
      </c>
      <c r="K45" s="655">
        <v>18</v>
      </c>
      <c r="N45" s="231"/>
    </row>
    <row r="46" spans="1:14" ht="15.75">
      <c r="A46" s="650"/>
      <c r="B46" s="651"/>
      <c r="C46" s="651" t="s">
        <v>278</v>
      </c>
      <c r="D46" s="651" t="s">
        <v>279</v>
      </c>
      <c r="E46" s="652">
        <v>21548.9607656668</v>
      </c>
      <c r="F46" s="652">
        <v>98877.40647326212</v>
      </c>
      <c r="G46" s="653">
        <f t="shared" si="0"/>
        <v>0.009849162726234203</v>
      </c>
      <c r="H46" s="652">
        <v>54382.57356029417</v>
      </c>
      <c r="I46" s="653">
        <f t="shared" si="1"/>
        <v>0.010374610374340397</v>
      </c>
      <c r="J46" s="654">
        <v>0.55</v>
      </c>
      <c r="K46" s="655">
        <v>10</v>
      </c>
      <c r="N46" s="231"/>
    </row>
    <row r="47" spans="1:14" ht="15.75">
      <c r="A47" s="650"/>
      <c r="B47" s="651"/>
      <c r="C47" s="651" t="s">
        <v>280</v>
      </c>
      <c r="D47" s="651" t="s">
        <v>277</v>
      </c>
      <c r="E47" s="652">
        <v>21886</v>
      </c>
      <c r="F47" s="652">
        <v>48028.827000000005</v>
      </c>
      <c r="G47" s="653">
        <f t="shared" si="0"/>
        <v>0.004784143815514304</v>
      </c>
      <c r="H47" s="652">
        <v>26415.854850000003</v>
      </c>
      <c r="I47" s="653">
        <f t="shared" si="1"/>
        <v>0.005039375370311137</v>
      </c>
      <c r="J47" s="654">
        <v>0.55</v>
      </c>
      <c r="K47" s="655">
        <v>10</v>
      </c>
      <c r="N47" s="231"/>
    </row>
    <row r="48" spans="1:14" ht="15.75">
      <c r="A48" s="650"/>
      <c r="B48" s="651"/>
      <c r="C48" s="651" t="s">
        <v>281</v>
      </c>
      <c r="D48" s="651" t="s">
        <v>279</v>
      </c>
      <c r="E48" s="652">
        <v>11521.34505278322</v>
      </c>
      <c r="F48" s="652">
        <v>100368.197427321</v>
      </c>
      <c r="G48" s="653">
        <f t="shared" si="0"/>
        <v>0.009997660175965498</v>
      </c>
      <c r="H48" s="652">
        <v>55202.50858502656</v>
      </c>
      <c r="I48" s="653">
        <f t="shared" si="1"/>
        <v>0.010531030084864808</v>
      </c>
      <c r="J48" s="654">
        <v>0.55</v>
      </c>
      <c r="K48" s="655">
        <v>10</v>
      </c>
      <c r="N48" s="231"/>
    </row>
    <row r="49" spans="1:14" ht="15.75">
      <c r="A49" s="650"/>
      <c r="B49" s="651"/>
      <c r="C49" s="651" t="s">
        <v>282</v>
      </c>
      <c r="D49" s="651" t="s">
        <v>277</v>
      </c>
      <c r="E49" s="652">
        <v>10214</v>
      </c>
      <c r="F49" s="652">
        <v>22414.623</v>
      </c>
      <c r="G49" s="653">
        <f t="shared" si="0"/>
        <v>0.002232717030597784</v>
      </c>
      <c r="H49" s="652">
        <v>12328.042650000001</v>
      </c>
      <c r="I49" s="653">
        <f t="shared" si="1"/>
        <v>0.0023518313091637558</v>
      </c>
      <c r="J49" s="654">
        <v>0.55</v>
      </c>
      <c r="K49" s="655">
        <v>10</v>
      </c>
      <c r="N49" s="231"/>
    </row>
    <row r="50" spans="1:14" ht="15.75">
      <c r="A50" s="650"/>
      <c r="B50" s="651"/>
      <c r="C50" s="651" t="s">
        <v>294</v>
      </c>
      <c r="D50" s="651" t="s">
        <v>35</v>
      </c>
      <c r="E50" s="652">
        <v>10000</v>
      </c>
      <c r="F50" s="652">
        <v>180552</v>
      </c>
      <c r="G50" s="653">
        <f t="shared" si="0"/>
        <v>0.017984755992036586</v>
      </c>
      <c r="H50" s="652">
        <v>41526.96</v>
      </c>
      <c r="I50" s="653">
        <f t="shared" si="1"/>
        <v>0.007922133908450658</v>
      </c>
      <c r="J50" s="654">
        <v>0.22999999999999998</v>
      </c>
      <c r="K50" s="655">
        <v>15</v>
      </c>
      <c r="N50" s="231"/>
    </row>
    <row r="51" spans="1:14" ht="15.75">
      <c r="A51" s="650"/>
      <c r="B51" s="651"/>
      <c r="C51" s="651" t="s">
        <v>283</v>
      </c>
      <c r="D51" s="651" t="s">
        <v>284</v>
      </c>
      <c r="E51" s="652">
        <v>121000</v>
      </c>
      <c r="F51" s="652">
        <v>1450790</v>
      </c>
      <c r="G51" s="653">
        <f t="shared" si="0"/>
        <v>0.14451296106211373</v>
      </c>
      <c r="H51" s="652">
        <v>1015552.9999999999</v>
      </c>
      <c r="I51" s="653">
        <f t="shared" si="1"/>
        <v>0.1937379200675607</v>
      </c>
      <c r="J51" s="654">
        <v>0.7</v>
      </c>
      <c r="K51" s="655">
        <v>10</v>
      </c>
      <c r="N51" s="231"/>
    </row>
    <row r="52" spans="1:14" ht="15.75">
      <c r="A52" s="650"/>
      <c r="B52" s="651"/>
      <c r="C52" s="651" t="s">
        <v>400</v>
      </c>
      <c r="D52" s="651" t="s">
        <v>279</v>
      </c>
      <c r="E52" s="652">
        <v>40340</v>
      </c>
      <c r="F52" s="652">
        <v>348739.30000000005</v>
      </c>
      <c r="G52" s="653">
        <f t="shared" si="0"/>
        <v>0.034737866184443515</v>
      </c>
      <c r="H52" s="652">
        <v>191806.61500000005</v>
      </c>
      <c r="I52" s="653">
        <f t="shared" si="1"/>
        <v>0.03659111306381784</v>
      </c>
      <c r="J52" s="654">
        <v>0.55</v>
      </c>
      <c r="K52" s="655">
        <v>10</v>
      </c>
      <c r="N52" s="231"/>
    </row>
    <row r="53" spans="1:14" ht="15.75">
      <c r="A53" s="650"/>
      <c r="B53" s="651"/>
      <c r="C53" s="651" t="s">
        <v>285</v>
      </c>
      <c r="D53" s="651" t="s">
        <v>37</v>
      </c>
      <c r="E53" s="652">
        <v>10904</v>
      </c>
      <c r="F53" s="652">
        <v>96434.976</v>
      </c>
      <c r="G53" s="653">
        <f t="shared" si="0"/>
        <v>0.009605872615412204</v>
      </c>
      <c r="H53" s="652">
        <v>53039.2368</v>
      </c>
      <c r="I53" s="653">
        <f t="shared" si="1"/>
        <v>0.010118340864142811</v>
      </c>
      <c r="J53" s="654">
        <v>0.55</v>
      </c>
      <c r="K53" s="655">
        <v>10</v>
      </c>
      <c r="N53" s="231"/>
    </row>
    <row r="54" spans="1:14" ht="15.75">
      <c r="A54" s="650"/>
      <c r="B54" s="651"/>
      <c r="C54" s="651" t="s">
        <v>286</v>
      </c>
      <c r="D54" s="651" t="s">
        <v>37</v>
      </c>
      <c r="E54" s="652">
        <v>5498</v>
      </c>
      <c r="F54" s="652">
        <v>48624.312</v>
      </c>
      <c r="G54" s="653">
        <f t="shared" si="0"/>
        <v>0.004843459981615581</v>
      </c>
      <c r="H54" s="652">
        <v>26743.371600000002</v>
      </c>
      <c r="I54" s="653">
        <f t="shared" si="1"/>
        <v>0.005101856022657482</v>
      </c>
      <c r="J54" s="654">
        <v>0.55</v>
      </c>
      <c r="K54" s="655">
        <v>10</v>
      </c>
      <c r="N54" s="231"/>
    </row>
    <row r="55" spans="1:14" ht="15.75">
      <c r="A55" s="650"/>
      <c r="B55" s="651"/>
      <c r="C55" s="651" t="s">
        <v>401</v>
      </c>
      <c r="D55" s="651" t="s">
        <v>37</v>
      </c>
      <c r="E55" s="652">
        <v>32531.7014891594</v>
      </c>
      <c r="F55" s="652">
        <v>383613.82396016765</v>
      </c>
      <c r="G55" s="653">
        <f t="shared" si="0"/>
        <v>0.03821171196716565</v>
      </c>
      <c r="H55" s="652">
        <v>210987.60317809222</v>
      </c>
      <c r="I55" s="653">
        <f t="shared" si="1"/>
        <v>0.0402502866908605</v>
      </c>
      <c r="J55" s="654">
        <v>0.55</v>
      </c>
      <c r="K55" s="655">
        <v>10</v>
      </c>
      <c r="N55" s="231"/>
    </row>
    <row r="56" spans="1:14" ht="15.75">
      <c r="A56" s="650"/>
      <c r="B56" s="651"/>
      <c r="C56" s="651" t="s">
        <v>402</v>
      </c>
      <c r="D56" s="651" t="s">
        <v>35</v>
      </c>
      <c r="E56" s="652">
        <v>168</v>
      </c>
      <c r="F56" s="652">
        <v>3170.1600000000003</v>
      </c>
      <c r="G56" s="653">
        <f t="shared" si="0"/>
        <v>0.0003157791331899658</v>
      </c>
      <c r="H56" s="652">
        <v>729.1368000000001</v>
      </c>
      <c r="I56" s="653">
        <f t="shared" si="1"/>
        <v>0.0001390980550268839</v>
      </c>
      <c r="J56" s="654">
        <v>0.23</v>
      </c>
      <c r="K56" s="655">
        <v>11</v>
      </c>
      <c r="N56" s="231"/>
    </row>
    <row r="57" spans="1:14" ht="15.75">
      <c r="A57" s="650"/>
      <c r="B57" s="651"/>
      <c r="C57" s="651" t="s">
        <v>287</v>
      </c>
      <c r="D57" s="651" t="s">
        <v>277</v>
      </c>
      <c r="E57" s="652">
        <v>6060</v>
      </c>
      <c r="F57" s="652">
        <v>54406.68</v>
      </c>
      <c r="G57" s="653">
        <f t="shared" si="0"/>
        <v>0.00541944073805229</v>
      </c>
      <c r="H57" s="652">
        <v>29923.674000000003</v>
      </c>
      <c r="I57" s="653">
        <f t="shared" si="1"/>
        <v>0.005708565049327554</v>
      </c>
      <c r="J57" s="654">
        <v>0.55</v>
      </c>
      <c r="K57" s="655">
        <v>11</v>
      </c>
      <c r="N57" s="231"/>
    </row>
    <row r="58" spans="1:14" ht="15.75">
      <c r="A58" s="650"/>
      <c r="B58" s="651"/>
      <c r="C58" s="651" t="s">
        <v>288</v>
      </c>
      <c r="D58" s="651" t="s">
        <v>277</v>
      </c>
      <c r="E58" s="652">
        <v>3050</v>
      </c>
      <c r="F58" s="652">
        <v>22631</v>
      </c>
      <c r="G58" s="653">
        <f t="shared" si="0"/>
        <v>0.002254270309139638</v>
      </c>
      <c r="H58" s="652">
        <v>12447.050000000001</v>
      </c>
      <c r="I58" s="653">
        <f t="shared" si="1"/>
        <v>0.0023745344437729314</v>
      </c>
      <c r="J58" s="654">
        <v>0.55</v>
      </c>
      <c r="K58" s="655">
        <v>11</v>
      </c>
      <c r="N58" s="231"/>
    </row>
    <row r="59" spans="1:14" ht="15.75">
      <c r="A59" s="650"/>
      <c r="B59" s="651"/>
      <c r="C59" s="651" t="s">
        <v>300</v>
      </c>
      <c r="D59" s="651" t="s">
        <v>284</v>
      </c>
      <c r="E59" s="652">
        <v>1000</v>
      </c>
      <c r="F59" s="652">
        <v>8254.4</v>
      </c>
      <c r="G59" s="653">
        <f t="shared" si="0"/>
        <v>0.0008222194706271145</v>
      </c>
      <c r="H59" s="652">
        <v>2311.232</v>
      </c>
      <c r="I59" s="653">
        <f t="shared" si="1"/>
        <v>0.0004409157183067634</v>
      </c>
      <c r="J59" s="654">
        <v>0.28</v>
      </c>
      <c r="K59" s="655">
        <v>10</v>
      </c>
      <c r="N59" s="231"/>
    </row>
    <row r="60" spans="1:14" ht="15.75">
      <c r="A60" s="650"/>
      <c r="B60" s="651"/>
      <c r="C60" s="651" t="s">
        <v>696</v>
      </c>
      <c r="D60" s="651" t="s">
        <v>279</v>
      </c>
      <c r="E60" s="652">
        <v>51820</v>
      </c>
      <c r="F60" s="652">
        <v>263520.246</v>
      </c>
      <c r="G60" s="653">
        <f t="shared" si="0"/>
        <v>0.02624920977486516</v>
      </c>
      <c r="H60" s="652">
        <v>144936.1353</v>
      </c>
      <c r="I60" s="653">
        <f t="shared" si="1"/>
        <v>0.027649591302130527</v>
      </c>
      <c r="J60" s="654">
        <v>0.55</v>
      </c>
      <c r="K60" s="655">
        <v>10</v>
      </c>
      <c r="N60" s="231"/>
    </row>
    <row r="61" spans="1:14" ht="15.75">
      <c r="A61" s="650"/>
      <c r="B61" s="651"/>
      <c r="C61" s="651" t="s">
        <v>403</v>
      </c>
      <c r="D61" s="651" t="s">
        <v>37</v>
      </c>
      <c r="E61" s="652">
        <v>47210</v>
      </c>
      <c r="F61" s="652">
        <v>556700.32</v>
      </c>
      <c r="G61" s="653">
        <f t="shared" si="0"/>
        <v>0.05545283029758011</v>
      </c>
      <c r="H61" s="652">
        <v>306185.176</v>
      </c>
      <c r="I61" s="653">
        <f t="shared" si="1"/>
        <v>0.05841120961068502</v>
      </c>
      <c r="J61" s="654">
        <v>0.55</v>
      </c>
      <c r="K61" s="655">
        <v>10</v>
      </c>
      <c r="N61" s="231"/>
    </row>
    <row r="62" spans="1:14" ht="15.75">
      <c r="A62" s="650"/>
      <c r="B62" s="651"/>
      <c r="C62" s="651" t="s">
        <v>307</v>
      </c>
      <c r="D62" s="651" t="s">
        <v>35</v>
      </c>
      <c r="E62" s="652">
        <v>8000</v>
      </c>
      <c r="F62" s="652">
        <v>503097.6</v>
      </c>
      <c r="G62" s="653">
        <f t="shared" si="0"/>
        <v>0.05011347188720825</v>
      </c>
      <c r="H62" s="652">
        <v>276703.68</v>
      </c>
      <c r="I62" s="653">
        <f t="shared" si="1"/>
        <v>0.052786999239074574</v>
      </c>
      <c r="J62" s="654">
        <v>0.55</v>
      </c>
      <c r="K62" s="655">
        <v>20</v>
      </c>
      <c r="N62" s="231"/>
    </row>
    <row r="63" spans="1:14" ht="15.75">
      <c r="A63" s="650"/>
      <c r="B63" s="651"/>
      <c r="C63" s="651" t="s">
        <v>308</v>
      </c>
      <c r="D63" s="651" t="s">
        <v>35</v>
      </c>
      <c r="E63" s="652">
        <v>2000</v>
      </c>
      <c r="F63" s="652">
        <v>139800</v>
      </c>
      <c r="G63" s="653">
        <f t="shared" si="0"/>
        <v>0.013925455756162847</v>
      </c>
      <c r="H63" s="652">
        <v>76890</v>
      </c>
      <c r="I63" s="653">
        <f t="shared" si="1"/>
        <v>0.014668371492176917</v>
      </c>
      <c r="J63" s="654">
        <v>0.55</v>
      </c>
      <c r="K63" s="655">
        <v>20</v>
      </c>
      <c r="N63" s="231"/>
    </row>
    <row r="64" spans="1:14" ht="15.75">
      <c r="A64" s="650"/>
      <c r="B64" s="651"/>
      <c r="C64" s="651" t="s">
        <v>309</v>
      </c>
      <c r="D64" s="651" t="s">
        <v>35</v>
      </c>
      <c r="E64" s="652">
        <v>4000</v>
      </c>
      <c r="F64" s="652">
        <v>46873.2</v>
      </c>
      <c r="G64" s="653">
        <f t="shared" si="0"/>
        <v>0.004669031993918257</v>
      </c>
      <c r="H64" s="652">
        <v>13124.496000000001</v>
      </c>
      <c r="I64" s="653">
        <f t="shared" si="1"/>
        <v>0.0025037714003848352</v>
      </c>
      <c r="J64" s="654">
        <v>0.28</v>
      </c>
      <c r="K64" s="655">
        <v>10</v>
      </c>
      <c r="N64" s="231"/>
    </row>
    <row r="65" spans="1:14" ht="15.75">
      <c r="A65" s="650"/>
      <c r="B65" s="651"/>
      <c r="C65" s="651" t="s">
        <v>310</v>
      </c>
      <c r="D65" s="651" t="s">
        <v>255</v>
      </c>
      <c r="E65" s="652">
        <v>5600</v>
      </c>
      <c r="F65" s="652">
        <v>224000</v>
      </c>
      <c r="G65" s="653">
        <f t="shared" si="0"/>
        <v>0.022312604358944763</v>
      </c>
      <c r="H65" s="652">
        <v>123200.00000000001</v>
      </c>
      <c r="I65" s="653">
        <f t="shared" si="1"/>
        <v>0.02350297005899592</v>
      </c>
      <c r="J65" s="654">
        <v>0.55</v>
      </c>
      <c r="K65" s="655">
        <v>10</v>
      </c>
      <c r="N65" s="231"/>
    </row>
    <row r="66" spans="1:14" ht="15.75">
      <c r="A66" s="650"/>
      <c r="B66" s="651"/>
      <c r="C66" s="651" t="s">
        <v>311</v>
      </c>
      <c r="D66" s="651" t="s">
        <v>255</v>
      </c>
      <c r="E66" s="652">
        <v>14400</v>
      </c>
      <c r="F66" s="652">
        <v>576000</v>
      </c>
      <c r="G66" s="653">
        <f t="shared" si="0"/>
        <v>0.05737526835157225</v>
      </c>
      <c r="H66" s="652">
        <v>316800</v>
      </c>
      <c r="I66" s="653">
        <f t="shared" si="1"/>
        <v>0.06043620872313236</v>
      </c>
      <c r="J66" s="654">
        <v>0.55</v>
      </c>
      <c r="K66" s="655">
        <v>10</v>
      </c>
      <c r="N66" s="231"/>
    </row>
    <row r="67" spans="1:14" ht="15.75">
      <c r="A67" s="650"/>
      <c r="B67" s="651"/>
      <c r="C67" s="651" t="s">
        <v>404</v>
      </c>
      <c r="D67" s="651" t="s">
        <v>291</v>
      </c>
      <c r="E67" s="652">
        <v>110000</v>
      </c>
      <c r="F67" s="652">
        <v>1729201.17393936</v>
      </c>
      <c r="G67" s="653">
        <f t="shared" si="0"/>
        <v>0.17224545379969539</v>
      </c>
      <c r="H67" s="652">
        <v>536052.3639212017</v>
      </c>
      <c r="I67" s="653">
        <f t="shared" si="1"/>
        <v>0.1022631709358278</v>
      </c>
      <c r="J67" s="654">
        <v>0.31000000000000005</v>
      </c>
      <c r="K67" s="655">
        <v>11</v>
      </c>
      <c r="N67" s="231"/>
    </row>
    <row r="68" spans="1:14" ht="15.75">
      <c r="A68" s="650"/>
      <c r="B68" s="651"/>
      <c r="C68" s="651" t="s">
        <v>405</v>
      </c>
      <c r="D68" s="651" t="s">
        <v>35</v>
      </c>
      <c r="E68" s="652">
        <v>1000</v>
      </c>
      <c r="F68" s="652">
        <v>24073.6</v>
      </c>
      <c r="G68" s="653">
        <f t="shared" si="0"/>
        <v>0.002397967465604878</v>
      </c>
      <c r="H68" s="652">
        <v>13240.48</v>
      </c>
      <c r="I68" s="653">
        <f t="shared" si="1"/>
        <v>0.002525897767911804</v>
      </c>
      <c r="J68" s="654">
        <v>0.55</v>
      </c>
      <c r="K68" s="655">
        <v>11</v>
      </c>
      <c r="N68" s="231"/>
    </row>
    <row r="69" spans="1:14" ht="16.5" thickBot="1">
      <c r="A69" s="656"/>
      <c r="B69" s="657"/>
      <c r="C69" s="657" t="s">
        <v>447</v>
      </c>
      <c r="D69" s="657" t="s">
        <v>284</v>
      </c>
      <c r="E69" s="658">
        <v>44000</v>
      </c>
      <c r="F69" s="658">
        <v>658873.6</v>
      </c>
      <c r="G69" s="659">
        <f>F69/$F$70</f>
        <v>0.06563029446140013</v>
      </c>
      <c r="H69" s="658">
        <v>184484.608</v>
      </c>
      <c r="I69" s="659">
        <f>H69/$H$70</f>
        <v>0.03519428748514285</v>
      </c>
      <c r="J69" s="660">
        <v>0.28</v>
      </c>
      <c r="K69" s="661">
        <v>10</v>
      </c>
      <c r="N69" s="231"/>
    </row>
    <row r="70" spans="1:14" ht="16.5" thickBot="1">
      <c r="A70" s="674" t="s">
        <v>321</v>
      </c>
      <c r="B70" s="689"/>
      <c r="C70" s="675"/>
      <c r="D70" s="690"/>
      <c r="E70" s="676">
        <f>SUM(E4:E69)</f>
        <v>3489910.0073076095</v>
      </c>
      <c r="F70" s="676">
        <f>SUM(F4:F69)</f>
        <v>10039168.731560554</v>
      </c>
      <c r="G70" s="691">
        <f>F70/$F$217</f>
        <v>0.1635117015996841</v>
      </c>
      <c r="H70" s="676">
        <f>SUM(H4:H69)</f>
        <v>5241890.6925699115</v>
      </c>
      <c r="I70" s="691">
        <f>H70/$H$217</f>
        <v>0.16217895410130861</v>
      </c>
      <c r="J70" s="692">
        <v>0.5221438978399437</v>
      </c>
      <c r="K70" s="693">
        <v>15.597014925373134</v>
      </c>
      <c r="N70" s="231"/>
    </row>
    <row r="71" spans="1:14" ht="15.75">
      <c r="A71" s="668" t="s">
        <v>10</v>
      </c>
      <c r="B71" s="669" t="s">
        <v>315</v>
      </c>
      <c r="C71" s="669" t="s">
        <v>422</v>
      </c>
      <c r="D71" s="669" t="s">
        <v>35</v>
      </c>
      <c r="E71" s="670">
        <v>2.0231015957655174</v>
      </c>
      <c r="F71" s="670">
        <v>2951.300607902737</v>
      </c>
      <c r="G71" s="671">
        <f>F71/$F$147</f>
        <v>0.00027415029803328297</v>
      </c>
      <c r="H71" s="670">
        <v>2065.9104255319157</v>
      </c>
      <c r="I71" s="671">
        <f>H71/$H$147</f>
        <v>0.000329939296600901</v>
      </c>
      <c r="J71" s="672">
        <v>0.7</v>
      </c>
      <c r="K71" s="673">
        <v>12</v>
      </c>
      <c r="N71" s="231"/>
    </row>
    <row r="72" spans="1:14" ht="15.75">
      <c r="A72" s="650"/>
      <c r="B72" s="651"/>
      <c r="C72" s="651" t="s">
        <v>340</v>
      </c>
      <c r="D72" s="651" t="s">
        <v>38</v>
      </c>
      <c r="E72" s="652">
        <v>0.447206702139129</v>
      </c>
      <c r="F72" s="652">
        <v>5599.8</v>
      </c>
      <c r="G72" s="653">
        <f aca="true" t="shared" si="2" ref="G72:G135">F72/$F$147</f>
        <v>0.0005201729823170123</v>
      </c>
      <c r="H72" s="652">
        <v>2799.9</v>
      </c>
      <c r="I72" s="653">
        <f aca="true" t="shared" si="3" ref="I72:I135">H72/$H$147</f>
        <v>0.0004471621930631432</v>
      </c>
      <c r="J72" s="654">
        <v>0.5</v>
      </c>
      <c r="K72" s="655">
        <v>12</v>
      </c>
      <c r="N72" s="231"/>
    </row>
    <row r="73" spans="1:14" ht="15.75">
      <c r="A73" s="650"/>
      <c r="B73" s="651"/>
      <c r="C73" s="651" t="s">
        <v>257</v>
      </c>
      <c r="D73" s="651" t="s">
        <v>35</v>
      </c>
      <c r="E73" s="652">
        <v>14</v>
      </c>
      <c r="F73" s="652">
        <v>20423.2</v>
      </c>
      <c r="G73" s="653">
        <f t="shared" si="2"/>
        <v>0.0018971386214609101</v>
      </c>
      <c r="H73" s="652">
        <v>12253.92</v>
      </c>
      <c r="I73" s="653">
        <f t="shared" si="3"/>
        <v>0.0019570305156685276</v>
      </c>
      <c r="J73" s="654">
        <v>0.6</v>
      </c>
      <c r="K73" s="655">
        <v>12</v>
      </c>
      <c r="N73" s="231"/>
    </row>
    <row r="74" spans="1:14" ht="15.75">
      <c r="A74" s="650"/>
      <c r="B74" s="651"/>
      <c r="C74" s="651" t="s">
        <v>258</v>
      </c>
      <c r="D74" s="651" t="s">
        <v>35</v>
      </c>
      <c r="E74" s="652">
        <v>72</v>
      </c>
      <c r="F74" s="652">
        <v>29016</v>
      </c>
      <c r="G74" s="653">
        <f t="shared" si="2"/>
        <v>0.0026953354146416705</v>
      </c>
      <c r="H74" s="652">
        <v>17409.6</v>
      </c>
      <c r="I74" s="653">
        <f t="shared" si="3"/>
        <v>0.0027804260567706332</v>
      </c>
      <c r="J74" s="654">
        <v>0.6</v>
      </c>
      <c r="K74" s="655">
        <v>12</v>
      </c>
      <c r="N74" s="231"/>
    </row>
    <row r="75" spans="1:14" ht="15.75">
      <c r="A75" s="650"/>
      <c r="B75" s="651"/>
      <c r="C75" s="651" t="s">
        <v>259</v>
      </c>
      <c r="D75" s="651" t="s">
        <v>35</v>
      </c>
      <c r="E75" s="652">
        <v>242.17551275829481</v>
      </c>
      <c r="F75" s="652">
        <v>51873.99483282675</v>
      </c>
      <c r="G75" s="653">
        <f t="shared" si="2"/>
        <v>0.004818645415352115</v>
      </c>
      <c r="H75" s="652">
        <v>31170.996382978723</v>
      </c>
      <c r="I75" s="653">
        <f t="shared" si="3"/>
        <v>0.004978210329860376</v>
      </c>
      <c r="J75" s="654">
        <v>0.6008983206987017</v>
      </c>
      <c r="K75" s="655">
        <v>12</v>
      </c>
      <c r="N75" s="231"/>
    </row>
    <row r="76" spans="1:14" ht="15.75">
      <c r="A76" s="650"/>
      <c r="B76" s="651"/>
      <c r="C76" s="651" t="s">
        <v>260</v>
      </c>
      <c r="D76" s="651" t="s">
        <v>35</v>
      </c>
      <c r="E76" s="652">
        <v>32.05660402863516</v>
      </c>
      <c r="F76" s="652">
        <v>66148.96641337386</v>
      </c>
      <c r="G76" s="653">
        <f t="shared" si="2"/>
        <v>0.006144666798177177</v>
      </c>
      <c r="H76" s="652">
        <v>39992.276489361706</v>
      </c>
      <c r="I76" s="653">
        <f t="shared" si="3"/>
        <v>0.006387025986846159</v>
      </c>
      <c r="J76" s="654">
        <v>0.6045790079234882</v>
      </c>
      <c r="K76" s="655">
        <v>12</v>
      </c>
      <c r="N76" s="231"/>
    </row>
    <row r="77" spans="1:14" ht="15.75">
      <c r="A77" s="650"/>
      <c r="B77" s="651"/>
      <c r="C77" s="651" t="s">
        <v>261</v>
      </c>
      <c r="D77" s="651" t="s">
        <v>35</v>
      </c>
      <c r="E77" s="652">
        <v>333.97734723971746</v>
      </c>
      <c r="F77" s="652">
        <v>235090.9922492401</v>
      </c>
      <c r="G77" s="653">
        <f t="shared" si="2"/>
        <v>0.02183791966751542</v>
      </c>
      <c r="H77" s="652">
        <v>141124.49457446806</v>
      </c>
      <c r="I77" s="653">
        <f t="shared" si="3"/>
        <v>0.02253849726377613</v>
      </c>
      <c r="J77" s="654">
        <v>0.600297328384449</v>
      </c>
      <c r="K77" s="655">
        <v>12</v>
      </c>
      <c r="N77" s="231"/>
    </row>
    <row r="78" spans="1:14" ht="15.75">
      <c r="A78" s="650"/>
      <c r="B78" s="651"/>
      <c r="C78" s="651" t="s">
        <v>262</v>
      </c>
      <c r="D78" s="651" t="s">
        <v>35</v>
      </c>
      <c r="E78" s="652">
        <v>14.233915785363125</v>
      </c>
      <c r="F78" s="652">
        <v>4744.997416413374</v>
      </c>
      <c r="G78" s="653">
        <f t="shared" si="2"/>
        <v>0.000440769216254556</v>
      </c>
      <c r="H78" s="652">
        <v>2870.2981914893617</v>
      </c>
      <c r="I78" s="653">
        <f t="shared" si="3"/>
        <v>0.0004584052409198745</v>
      </c>
      <c r="J78" s="654">
        <v>0.6049103802587419</v>
      </c>
      <c r="K78" s="655">
        <v>12</v>
      </c>
      <c r="N78" s="231"/>
    </row>
    <row r="79" spans="1:14" ht="15.75">
      <c r="A79" s="650"/>
      <c r="B79" s="651"/>
      <c r="C79" s="651" t="s">
        <v>341</v>
      </c>
      <c r="D79" s="651" t="s">
        <v>266</v>
      </c>
      <c r="E79" s="652">
        <v>56.02071665818537</v>
      </c>
      <c r="F79" s="652">
        <v>49522.31352583587</v>
      </c>
      <c r="G79" s="653">
        <f t="shared" si="2"/>
        <v>0.004600194563729447</v>
      </c>
      <c r="H79" s="652">
        <v>29892.019468085105</v>
      </c>
      <c r="I79" s="653">
        <f t="shared" si="3"/>
        <v>0.00477394941977753</v>
      </c>
      <c r="J79" s="654">
        <v>0.6036070881965236</v>
      </c>
      <c r="K79" s="655">
        <v>12</v>
      </c>
      <c r="N79" s="231"/>
    </row>
    <row r="80" spans="1:14" ht="15.75">
      <c r="A80" s="650"/>
      <c r="B80" s="651"/>
      <c r="C80" s="651" t="s">
        <v>263</v>
      </c>
      <c r="D80" s="651" t="s">
        <v>35</v>
      </c>
      <c r="E80" s="652">
        <v>168.1115270889332</v>
      </c>
      <c r="F80" s="652">
        <v>122698.32386018237</v>
      </c>
      <c r="G80" s="653">
        <f t="shared" si="2"/>
        <v>0.011397612958971693</v>
      </c>
      <c r="H80" s="652">
        <v>73704.42670212766</v>
      </c>
      <c r="I80" s="653">
        <f t="shared" si="3"/>
        <v>0.011771075067889958</v>
      </c>
      <c r="J80" s="654">
        <v>0.6006962799762089</v>
      </c>
      <c r="K80" s="655">
        <v>12</v>
      </c>
      <c r="N80" s="231"/>
    </row>
    <row r="81" spans="1:14" ht="15.75">
      <c r="A81" s="650"/>
      <c r="B81" s="651"/>
      <c r="C81" s="651" t="s">
        <v>264</v>
      </c>
      <c r="D81" s="651" t="s">
        <v>35</v>
      </c>
      <c r="E81" s="652">
        <v>4</v>
      </c>
      <c r="F81" s="652">
        <v>4136</v>
      </c>
      <c r="G81" s="653">
        <f t="shared" si="2"/>
        <v>0.00038419862403356596</v>
      </c>
      <c r="H81" s="652">
        <v>2481.6</v>
      </c>
      <c r="I81" s="653">
        <f t="shared" si="3"/>
        <v>0.0003963276182383285</v>
      </c>
      <c r="J81" s="654">
        <v>0.6</v>
      </c>
      <c r="K81" s="655">
        <v>12</v>
      </c>
      <c r="N81" s="231"/>
    </row>
    <row r="82" spans="1:14" ht="15.75">
      <c r="A82" s="650"/>
      <c r="B82" s="651"/>
      <c r="C82" s="651" t="s">
        <v>342</v>
      </c>
      <c r="D82" s="651" t="s">
        <v>35</v>
      </c>
      <c r="E82" s="652">
        <v>180</v>
      </c>
      <c r="F82" s="652">
        <v>7866.000000000001</v>
      </c>
      <c r="G82" s="653">
        <f t="shared" si="2"/>
        <v>0.0007306833599245721</v>
      </c>
      <c r="H82" s="652">
        <v>4719.6</v>
      </c>
      <c r="I82" s="653">
        <f t="shared" si="3"/>
        <v>0.0007537507362337264</v>
      </c>
      <c r="J82" s="654">
        <v>0.6</v>
      </c>
      <c r="K82" s="655">
        <v>3</v>
      </c>
      <c r="N82" s="231"/>
    </row>
    <row r="83" spans="1:14" ht="15.75">
      <c r="A83" s="650"/>
      <c r="B83" s="651" t="s">
        <v>13</v>
      </c>
      <c r="C83" s="651" t="s">
        <v>423</v>
      </c>
      <c r="D83" s="651" t="s">
        <v>38</v>
      </c>
      <c r="E83" s="652">
        <v>135779.24441489347</v>
      </c>
      <c r="F83" s="652">
        <v>135779.24441489347</v>
      </c>
      <c r="G83" s="653">
        <f t="shared" si="2"/>
        <v>0.012612717329912794</v>
      </c>
      <c r="H83" s="652">
        <v>108623.39553191478</v>
      </c>
      <c r="I83" s="653">
        <f t="shared" si="3"/>
        <v>0.017347860910752612</v>
      </c>
      <c r="J83" s="654">
        <v>0.8</v>
      </c>
      <c r="K83" s="655">
        <v>15</v>
      </c>
      <c r="N83" s="231"/>
    </row>
    <row r="84" spans="1:14" ht="15.75">
      <c r="A84" s="650"/>
      <c r="B84" s="651"/>
      <c r="C84" s="651" t="s">
        <v>343</v>
      </c>
      <c r="D84" s="651" t="s">
        <v>38</v>
      </c>
      <c r="E84" s="652">
        <v>5.0165925719226365</v>
      </c>
      <c r="F84" s="652">
        <v>62816.4</v>
      </c>
      <c r="G84" s="653">
        <f t="shared" si="2"/>
        <v>0.005835100204724878</v>
      </c>
      <c r="H84" s="652">
        <v>31408.2</v>
      </c>
      <c r="I84" s="653">
        <f t="shared" si="3"/>
        <v>0.005016093286248013</v>
      </c>
      <c r="J84" s="654">
        <v>0.5</v>
      </c>
      <c r="K84" s="655">
        <v>15</v>
      </c>
      <c r="N84" s="231"/>
    </row>
    <row r="85" spans="1:14" ht="15.75">
      <c r="A85" s="650"/>
      <c r="B85" s="651"/>
      <c r="C85" s="651" t="s">
        <v>325</v>
      </c>
      <c r="D85" s="651" t="s">
        <v>38</v>
      </c>
      <c r="E85" s="652">
        <v>111.45293768219803</v>
      </c>
      <c r="F85" s="652">
        <v>1395583.2</v>
      </c>
      <c r="G85" s="653">
        <f t="shared" si="2"/>
        <v>0.1296376076316153</v>
      </c>
      <c r="H85" s="652">
        <v>697791.6</v>
      </c>
      <c r="I85" s="653">
        <f t="shared" si="3"/>
        <v>0.11144184512198277</v>
      </c>
      <c r="J85" s="654">
        <v>0.5</v>
      </c>
      <c r="K85" s="655">
        <v>15</v>
      </c>
      <c r="N85" s="231"/>
    </row>
    <row r="86" spans="1:14" ht="15.75">
      <c r="A86" s="650"/>
      <c r="B86" s="651"/>
      <c r="C86" s="651" t="s">
        <v>344</v>
      </c>
      <c r="D86" s="651" t="s">
        <v>265</v>
      </c>
      <c r="E86" s="652">
        <v>27773.704376630194</v>
      </c>
      <c r="F86" s="652">
        <v>122759.77334470545</v>
      </c>
      <c r="G86" s="653">
        <f t="shared" si="2"/>
        <v>0.011403321084552288</v>
      </c>
      <c r="H86" s="652">
        <v>98207.81867576437</v>
      </c>
      <c r="I86" s="653">
        <f t="shared" si="3"/>
        <v>0.01568442572056227</v>
      </c>
      <c r="J86" s="654">
        <v>0.8</v>
      </c>
      <c r="K86" s="655">
        <v>6</v>
      </c>
      <c r="N86" s="231"/>
    </row>
    <row r="87" spans="1:14" ht="15.75">
      <c r="A87" s="650"/>
      <c r="B87" s="651"/>
      <c r="C87" s="651" t="s">
        <v>267</v>
      </c>
      <c r="D87" s="651" t="s">
        <v>38</v>
      </c>
      <c r="E87" s="652">
        <v>20</v>
      </c>
      <c r="F87" s="652">
        <v>750000.6</v>
      </c>
      <c r="G87" s="653">
        <f t="shared" si="2"/>
        <v>0.06966856831343059</v>
      </c>
      <c r="H87" s="652">
        <v>375000.3</v>
      </c>
      <c r="I87" s="653">
        <f t="shared" si="3"/>
        <v>0.05988998055192564</v>
      </c>
      <c r="J87" s="654">
        <v>0.5</v>
      </c>
      <c r="K87" s="655">
        <v>15</v>
      </c>
      <c r="N87" s="231"/>
    </row>
    <row r="88" spans="1:14" ht="15.75">
      <c r="A88" s="650"/>
      <c r="B88" s="651"/>
      <c r="C88" s="651" t="s">
        <v>345</v>
      </c>
      <c r="D88" s="651" t="s">
        <v>38</v>
      </c>
      <c r="E88" s="652">
        <v>0.5745693309064926</v>
      </c>
      <c r="F88" s="652">
        <v>7194.6</v>
      </c>
      <c r="G88" s="653">
        <f t="shared" si="2"/>
        <v>0.0006683161074641909</v>
      </c>
      <c r="H88" s="652">
        <v>3597.3</v>
      </c>
      <c r="I88" s="653">
        <f t="shared" si="3"/>
        <v>0.0005745121458287957</v>
      </c>
      <c r="J88" s="654">
        <v>0.5</v>
      </c>
      <c r="K88" s="655">
        <v>20</v>
      </c>
      <c r="N88" s="231"/>
    </row>
    <row r="89" spans="1:14" ht="15.75">
      <c r="A89" s="650"/>
      <c r="B89" s="651"/>
      <c r="C89" s="651" t="s">
        <v>346</v>
      </c>
      <c r="D89" s="651" t="s">
        <v>38</v>
      </c>
      <c r="E89" s="652">
        <v>0.17293142483875673</v>
      </c>
      <c r="F89" s="652">
        <v>2165.4</v>
      </c>
      <c r="G89" s="653">
        <f t="shared" si="2"/>
        <v>0.00020114692951699316</v>
      </c>
      <c r="H89" s="652">
        <v>1082.7</v>
      </c>
      <c r="I89" s="653">
        <f t="shared" si="3"/>
        <v>0.0001729142135181489</v>
      </c>
      <c r="J89" s="654">
        <v>0.5</v>
      </c>
      <c r="K89" s="655">
        <v>6.75</v>
      </c>
      <c r="N89" s="231"/>
    </row>
    <row r="90" spans="1:14" ht="15.75">
      <c r="A90" s="650"/>
      <c r="B90" s="651"/>
      <c r="C90" s="651" t="s">
        <v>347</v>
      </c>
      <c r="D90" s="651" t="s">
        <v>38</v>
      </c>
      <c r="E90" s="652">
        <v>1.3608826258923608</v>
      </c>
      <c r="F90" s="652">
        <v>17040.600000000002</v>
      </c>
      <c r="G90" s="653">
        <f t="shared" si="2"/>
        <v>0.0015829243405963214</v>
      </c>
      <c r="H90" s="652">
        <v>8520.300000000001</v>
      </c>
      <c r="I90" s="653">
        <f t="shared" si="3"/>
        <v>0.0013607471815264471</v>
      </c>
      <c r="J90" s="654">
        <v>0.5</v>
      </c>
      <c r="K90" s="655">
        <v>20</v>
      </c>
      <c r="N90" s="231"/>
    </row>
    <row r="91" spans="1:14" ht="15.75">
      <c r="A91" s="650"/>
      <c r="B91" s="651"/>
      <c r="C91" s="651" t="s">
        <v>348</v>
      </c>
      <c r="D91" s="651" t="s">
        <v>265</v>
      </c>
      <c r="E91" s="652">
        <v>88256.59712627798</v>
      </c>
      <c r="F91" s="652">
        <v>271830.3191489362</v>
      </c>
      <c r="G91" s="653">
        <f t="shared" si="2"/>
        <v>0.02525068534517079</v>
      </c>
      <c r="H91" s="652">
        <v>217464.25531914897</v>
      </c>
      <c r="I91" s="653">
        <f t="shared" si="3"/>
        <v>0.03473045227377904</v>
      </c>
      <c r="J91" s="654">
        <v>0.8</v>
      </c>
      <c r="K91" s="655">
        <v>6</v>
      </c>
      <c r="N91" s="231"/>
    </row>
    <row r="92" spans="1:14" ht="15.75">
      <c r="A92" s="650"/>
      <c r="B92" s="651" t="s">
        <v>312</v>
      </c>
      <c r="C92" s="651" t="s">
        <v>326</v>
      </c>
      <c r="D92" s="651" t="s">
        <v>38</v>
      </c>
      <c r="E92" s="652">
        <v>26.603264396682754</v>
      </c>
      <c r="F92" s="652">
        <v>333118.8</v>
      </c>
      <c r="G92" s="653">
        <f t="shared" si="2"/>
        <v>0.030943855077299964</v>
      </c>
      <c r="H92" s="652">
        <v>166559.4</v>
      </c>
      <c r="I92" s="653">
        <f t="shared" si="3"/>
        <v>0.026600616657481084</v>
      </c>
      <c r="J92" s="654">
        <v>0.5</v>
      </c>
      <c r="K92" s="655">
        <v>15</v>
      </c>
      <c r="N92" s="231"/>
    </row>
    <row r="93" spans="1:14" ht="15.75">
      <c r="A93" s="650"/>
      <c r="B93" s="651"/>
      <c r="C93" s="651" t="s">
        <v>327</v>
      </c>
      <c r="D93" s="651" t="s">
        <v>38</v>
      </c>
      <c r="E93" s="652">
        <v>196.04975446206794</v>
      </c>
      <c r="F93" s="652">
        <v>2454881.4</v>
      </c>
      <c r="G93" s="653">
        <f t="shared" si="2"/>
        <v>0.22803724759322874</v>
      </c>
      <c r="H93" s="652">
        <v>1227440.7</v>
      </c>
      <c r="I93" s="653">
        <f t="shared" si="3"/>
        <v>0.1960302422468515</v>
      </c>
      <c r="J93" s="654">
        <v>0.5</v>
      </c>
      <c r="K93" s="655">
        <v>15</v>
      </c>
      <c r="N93" s="231"/>
    </row>
    <row r="94" spans="1:14" ht="15.75">
      <c r="A94" s="650"/>
      <c r="B94" s="651"/>
      <c r="C94" s="651" t="s">
        <v>329</v>
      </c>
      <c r="D94" s="651" t="s">
        <v>248</v>
      </c>
      <c r="E94" s="652">
        <v>53220.8</v>
      </c>
      <c r="F94" s="652">
        <v>44705.472</v>
      </c>
      <c r="G94" s="653">
        <f t="shared" si="2"/>
        <v>0.004152751651153557</v>
      </c>
      <c r="H94" s="652">
        <v>26823.2832</v>
      </c>
      <c r="I94" s="653">
        <f t="shared" si="3"/>
        <v>0.004283852330749586</v>
      </c>
      <c r="J94" s="654">
        <v>0.6</v>
      </c>
      <c r="K94" s="655">
        <v>20</v>
      </c>
      <c r="N94" s="231"/>
    </row>
    <row r="95" spans="1:14" ht="15.75">
      <c r="A95" s="650"/>
      <c r="B95" s="651"/>
      <c r="C95" s="651" t="s">
        <v>330</v>
      </c>
      <c r="D95" s="651" t="s">
        <v>248</v>
      </c>
      <c r="E95" s="652">
        <v>13305.2</v>
      </c>
      <c r="F95" s="652">
        <v>18627.28</v>
      </c>
      <c r="G95" s="653">
        <f t="shared" si="2"/>
        <v>0.0017303131879806484</v>
      </c>
      <c r="H95" s="652">
        <v>13039.095999999998</v>
      </c>
      <c r="I95" s="653">
        <f t="shared" si="3"/>
        <v>0.0020824282163366035</v>
      </c>
      <c r="J95" s="654">
        <v>0.7</v>
      </c>
      <c r="K95" s="655">
        <v>20</v>
      </c>
      <c r="N95" s="231"/>
    </row>
    <row r="96" spans="1:14" ht="15.75">
      <c r="A96" s="650"/>
      <c r="B96" s="651"/>
      <c r="C96" s="651" t="s">
        <v>254</v>
      </c>
      <c r="D96" s="651" t="s">
        <v>255</v>
      </c>
      <c r="E96" s="652">
        <v>11307.69876901294</v>
      </c>
      <c r="F96" s="652">
        <v>395769.4569154529</v>
      </c>
      <c r="G96" s="653">
        <f t="shared" si="2"/>
        <v>0.03676355918313072</v>
      </c>
      <c r="H96" s="652">
        <v>217673.2013034991</v>
      </c>
      <c r="I96" s="653">
        <f t="shared" si="3"/>
        <v>0.03476382230292071</v>
      </c>
      <c r="J96" s="654">
        <v>0.55</v>
      </c>
      <c r="K96" s="655">
        <v>15</v>
      </c>
      <c r="N96" s="231"/>
    </row>
    <row r="97" spans="1:14" ht="15.75">
      <c r="A97" s="650"/>
      <c r="B97" s="651"/>
      <c r="C97" s="651" t="s">
        <v>332</v>
      </c>
      <c r="D97" s="651" t="s">
        <v>38</v>
      </c>
      <c r="E97" s="652">
        <v>0.06382506452901744</v>
      </c>
      <c r="F97" s="652">
        <v>799.2</v>
      </c>
      <c r="G97" s="653">
        <f t="shared" si="2"/>
        <v>7.423876700377803E-05</v>
      </c>
      <c r="H97" s="652">
        <v>399.6</v>
      </c>
      <c r="I97" s="653">
        <f t="shared" si="3"/>
        <v>6.381871222116219E-05</v>
      </c>
      <c r="J97" s="654">
        <v>0.5</v>
      </c>
      <c r="K97" s="655">
        <v>20</v>
      </c>
      <c r="N97" s="231"/>
    </row>
    <row r="98" spans="1:14" ht="15.75">
      <c r="A98" s="650"/>
      <c r="B98" s="651"/>
      <c r="C98" s="651" t="s">
        <v>424</v>
      </c>
      <c r="D98" s="651" t="s">
        <v>248</v>
      </c>
      <c r="E98" s="652">
        <v>1072.7321197669148</v>
      </c>
      <c r="F98" s="652">
        <v>1941.6451367781158</v>
      </c>
      <c r="G98" s="653">
        <f t="shared" si="2"/>
        <v>0.00018036203817979135</v>
      </c>
      <c r="H98" s="652">
        <v>1359.151595744681</v>
      </c>
      <c r="I98" s="653">
        <f t="shared" si="3"/>
        <v>0.000217065326711119</v>
      </c>
      <c r="J98" s="654">
        <v>0.7</v>
      </c>
      <c r="K98" s="655">
        <v>15</v>
      </c>
      <c r="N98" s="231"/>
    </row>
    <row r="99" spans="1:14" ht="15.75">
      <c r="A99" s="650"/>
      <c r="B99" s="651"/>
      <c r="C99" s="651" t="s">
        <v>425</v>
      </c>
      <c r="D99" s="651" t="s">
        <v>248</v>
      </c>
      <c r="E99" s="652">
        <v>566.3131648936171</v>
      </c>
      <c r="F99" s="652">
        <v>543.6606382978724</v>
      </c>
      <c r="G99" s="653">
        <f t="shared" si="2"/>
        <v>5.0501370690341585E-05</v>
      </c>
      <c r="H99" s="652">
        <v>380.5624468085107</v>
      </c>
      <c r="I99" s="653">
        <f t="shared" si="3"/>
        <v>6.077829147911333E-05</v>
      </c>
      <c r="J99" s="654">
        <v>0.7</v>
      </c>
      <c r="K99" s="655">
        <v>15</v>
      </c>
      <c r="N99" s="231"/>
    </row>
    <row r="100" spans="1:14" ht="15.75">
      <c r="A100" s="650"/>
      <c r="B100" s="651"/>
      <c r="C100" s="651" t="s">
        <v>426</v>
      </c>
      <c r="D100" s="651" t="s">
        <v>251</v>
      </c>
      <c r="E100" s="652">
        <v>23.87618086508003</v>
      </c>
      <c r="F100" s="652">
        <v>236.37419056429232</v>
      </c>
      <c r="G100" s="653">
        <f t="shared" si="2"/>
        <v>2.195711769145286E-05</v>
      </c>
      <c r="H100" s="652">
        <v>108.73212765957447</v>
      </c>
      <c r="I100" s="653">
        <f t="shared" si="3"/>
        <v>1.7365226136889522E-05</v>
      </c>
      <c r="J100" s="654">
        <v>0.46</v>
      </c>
      <c r="K100" s="655">
        <v>11</v>
      </c>
      <c r="N100" s="231"/>
    </row>
    <row r="101" spans="1:14" ht="15.75">
      <c r="A101" s="650"/>
      <c r="B101" s="651"/>
      <c r="C101" s="651" t="s">
        <v>427</v>
      </c>
      <c r="D101" s="651" t="s">
        <v>251</v>
      </c>
      <c r="E101" s="652">
        <v>19.481389332221895</v>
      </c>
      <c r="F101" s="652">
        <v>354.56128584643847</v>
      </c>
      <c r="G101" s="653">
        <f t="shared" si="2"/>
        <v>3.293567653717929E-05</v>
      </c>
      <c r="H101" s="652">
        <v>163.0981914893617</v>
      </c>
      <c r="I101" s="653">
        <f t="shared" si="3"/>
        <v>2.604783920533428E-05</v>
      </c>
      <c r="J101" s="654">
        <v>0.46</v>
      </c>
      <c r="K101" s="655">
        <v>11</v>
      </c>
      <c r="N101" s="231"/>
    </row>
    <row r="102" spans="1:14" ht="15.75">
      <c r="A102" s="650"/>
      <c r="B102" s="651"/>
      <c r="C102" s="651" t="s">
        <v>428</v>
      </c>
      <c r="D102" s="651" t="s">
        <v>251</v>
      </c>
      <c r="E102" s="652">
        <v>14.773386910268272</v>
      </c>
      <c r="F102" s="652">
        <v>236.37419056429235</v>
      </c>
      <c r="G102" s="653">
        <f t="shared" si="2"/>
        <v>2.195711769145286E-05</v>
      </c>
      <c r="H102" s="652">
        <v>108.73212765957449</v>
      </c>
      <c r="I102" s="653">
        <f t="shared" si="3"/>
        <v>1.7365226136889522E-05</v>
      </c>
      <c r="J102" s="654">
        <v>0.46</v>
      </c>
      <c r="K102" s="655">
        <v>11</v>
      </c>
      <c r="N102" s="231"/>
    </row>
    <row r="103" spans="1:14" ht="15.75">
      <c r="A103" s="650"/>
      <c r="B103" s="651"/>
      <c r="C103" s="651" t="s">
        <v>429</v>
      </c>
      <c r="D103" s="651" t="s">
        <v>251</v>
      </c>
      <c r="E103" s="652">
        <v>20.099846136419416</v>
      </c>
      <c r="F103" s="652">
        <v>590.9354764107308</v>
      </c>
      <c r="G103" s="653">
        <f t="shared" si="2"/>
        <v>5.4892794228632144E-05</v>
      </c>
      <c r="H103" s="652">
        <v>271.83031914893616</v>
      </c>
      <c r="I103" s="653">
        <f t="shared" si="3"/>
        <v>4.34130653422238E-05</v>
      </c>
      <c r="J103" s="654">
        <v>0.46</v>
      </c>
      <c r="K103" s="655">
        <v>11</v>
      </c>
      <c r="N103" s="231"/>
    </row>
    <row r="104" spans="1:14" ht="15.75">
      <c r="A104" s="650"/>
      <c r="B104" s="651"/>
      <c r="C104" s="651" t="s">
        <v>430</v>
      </c>
      <c r="D104" s="651" t="s">
        <v>251</v>
      </c>
      <c r="E104" s="652">
        <v>20.031711064770537</v>
      </c>
      <c r="F104" s="652">
        <v>118.18709528214617</v>
      </c>
      <c r="G104" s="653">
        <f t="shared" si="2"/>
        <v>1.097855884572643E-05</v>
      </c>
      <c r="H104" s="652">
        <v>54.366063829787244</v>
      </c>
      <c r="I104" s="653">
        <f t="shared" si="3"/>
        <v>8.682613068444761E-06</v>
      </c>
      <c r="J104" s="654">
        <v>0.46</v>
      </c>
      <c r="K104" s="655">
        <v>11</v>
      </c>
      <c r="N104" s="231"/>
    </row>
    <row r="105" spans="1:14" ht="15.75">
      <c r="A105" s="650"/>
      <c r="B105" s="651"/>
      <c r="C105" s="651" t="s">
        <v>431</v>
      </c>
      <c r="D105" s="651" t="s">
        <v>251</v>
      </c>
      <c r="E105" s="652">
        <v>22.09104584713013</v>
      </c>
      <c r="F105" s="652">
        <v>236.37419056429238</v>
      </c>
      <c r="G105" s="653">
        <f t="shared" si="2"/>
        <v>2.1957117691452863E-05</v>
      </c>
      <c r="H105" s="652">
        <v>108.7321276595745</v>
      </c>
      <c r="I105" s="653">
        <f t="shared" si="3"/>
        <v>1.7365226136889525E-05</v>
      </c>
      <c r="J105" s="654">
        <v>0.46</v>
      </c>
      <c r="K105" s="655">
        <v>11</v>
      </c>
      <c r="N105" s="231"/>
    </row>
    <row r="106" spans="1:14" ht="15.75">
      <c r="A106" s="650"/>
      <c r="B106" s="651"/>
      <c r="C106" s="651" t="s">
        <v>349</v>
      </c>
      <c r="D106" s="651" t="s">
        <v>256</v>
      </c>
      <c r="E106" s="652">
        <v>41.9985840477378</v>
      </c>
      <c r="F106" s="652">
        <v>119485.97161581404</v>
      </c>
      <c r="G106" s="653">
        <f t="shared" si="2"/>
        <v>0.011099213221980046</v>
      </c>
      <c r="H106" s="652">
        <v>65717.28438869772</v>
      </c>
      <c r="I106" s="653">
        <f t="shared" si="3"/>
        <v>0.01049547662752396</v>
      </c>
      <c r="J106" s="654">
        <v>0.55</v>
      </c>
      <c r="K106" s="655">
        <v>15</v>
      </c>
      <c r="N106" s="231"/>
    </row>
    <row r="107" spans="1:14" ht="15.75">
      <c r="A107" s="650"/>
      <c r="B107" s="651"/>
      <c r="C107" s="651" t="s">
        <v>350</v>
      </c>
      <c r="D107" s="651" t="s">
        <v>251</v>
      </c>
      <c r="E107" s="652">
        <v>872</v>
      </c>
      <c r="F107" s="652">
        <v>6739.501957671684</v>
      </c>
      <c r="G107" s="653">
        <f t="shared" si="2"/>
        <v>0.0006260414358822498</v>
      </c>
      <c r="H107" s="652">
        <v>4043.7011746030103</v>
      </c>
      <c r="I107" s="653">
        <f t="shared" si="3"/>
        <v>0.0006458053092351476</v>
      </c>
      <c r="J107" s="654">
        <v>0.6</v>
      </c>
      <c r="K107" s="655">
        <v>11</v>
      </c>
      <c r="N107" s="231"/>
    </row>
    <row r="108" spans="1:14" ht="15.75">
      <c r="A108" s="650"/>
      <c r="B108" s="651"/>
      <c r="C108" s="651" t="s">
        <v>351</v>
      </c>
      <c r="D108" s="651" t="s">
        <v>251</v>
      </c>
      <c r="E108" s="652">
        <v>3268</v>
      </c>
      <c r="F108" s="652">
        <v>46201.95240996238</v>
      </c>
      <c r="G108" s="653">
        <f t="shared" si="2"/>
        <v>0.004291761736840388</v>
      </c>
      <c r="H108" s="652">
        <v>27721.171445977427</v>
      </c>
      <c r="I108" s="653">
        <f t="shared" si="3"/>
        <v>0.004427250908269099</v>
      </c>
      <c r="J108" s="654">
        <v>0.6</v>
      </c>
      <c r="K108" s="655">
        <v>11</v>
      </c>
      <c r="N108" s="231"/>
    </row>
    <row r="109" spans="1:14" ht="15.75">
      <c r="A109" s="650"/>
      <c r="B109" s="651"/>
      <c r="C109" s="651" t="s">
        <v>352</v>
      </c>
      <c r="D109" s="651" t="s">
        <v>251</v>
      </c>
      <c r="E109" s="652">
        <v>198</v>
      </c>
      <c r="F109" s="652">
        <v>2465.6305669750063</v>
      </c>
      <c r="G109" s="653">
        <f t="shared" si="2"/>
        <v>0.0002290357522260393</v>
      </c>
      <c r="H109" s="652">
        <v>1479.3783401850037</v>
      </c>
      <c r="I109" s="653">
        <f t="shared" si="3"/>
        <v>0.00023626631771393223</v>
      </c>
      <c r="J109" s="654">
        <v>0.6</v>
      </c>
      <c r="K109" s="655">
        <v>11</v>
      </c>
      <c r="N109" s="231"/>
    </row>
    <row r="110" spans="1:14" ht="15.75">
      <c r="A110" s="650"/>
      <c r="B110" s="651"/>
      <c r="C110" s="651" t="s">
        <v>353</v>
      </c>
      <c r="D110" s="651" t="s">
        <v>251</v>
      </c>
      <c r="E110" s="652">
        <v>3040</v>
      </c>
      <c r="F110" s="652">
        <v>69375.07907168736</v>
      </c>
      <c r="G110" s="653">
        <f t="shared" si="2"/>
        <v>0.006444344758598192</v>
      </c>
      <c r="H110" s="652">
        <v>41625.047443012416</v>
      </c>
      <c r="I110" s="653">
        <f t="shared" si="3"/>
        <v>0.006647790099994575</v>
      </c>
      <c r="J110" s="654">
        <v>0.6</v>
      </c>
      <c r="K110" s="655">
        <v>11</v>
      </c>
      <c r="N110" s="231"/>
    </row>
    <row r="111" spans="1:14" ht="15.75">
      <c r="A111" s="650"/>
      <c r="B111" s="651"/>
      <c r="C111" s="651" t="s">
        <v>354</v>
      </c>
      <c r="D111" s="651" t="s">
        <v>251</v>
      </c>
      <c r="E111" s="652">
        <v>22476</v>
      </c>
      <c r="F111" s="652">
        <v>103462.21033870323</v>
      </c>
      <c r="G111" s="653">
        <f t="shared" si="2"/>
        <v>0.00961074440319177</v>
      </c>
      <c r="H111" s="652">
        <v>62077.326203221935</v>
      </c>
      <c r="I111" s="653">
        <f t="shared" si="3"/>
        <v>0.009914151692749328</v>
      </c>
      <c r="J111" s="654">
        <v>0.6</v>
      </c>
      <c r="K111" s="655">
        <v>11</v>
      </c>
      <c r="N111" s="231"/>
    </row>
    <row r="112" spans="1:14" ht="15.75">
      <c r="A112" s="650"/>
      <c r="B112" s="651"/>
      <c r="C112" s="651" t="s">
        <v>333</v>
      </c>
      <c r="D112" s="651" t="s">
        <v>251</v>
      </c>
      <c r="E112" s="652">
        <v>68032</v>
      </c>
      <c r="F112" s="652">
        <v>565674.2868364197</v>
      </c>
      <c r="G112" s="653">
        <f t="shared" si="2"/>
        <v>0.052546248223820397</v>
      </c>
      <c r="H112" s="652">
        <v>339404.5721018518</v>
      </c>
      <c r="I112" s="653">
        <f t="shared" si="3"/>
        <v>0.05420511189568261</v>
      </c>
      <c r="J112" s="654">
        <v>0.6</v>
      </c>
      <c r="K112" s="655">
        <v>11</v>
      </c>
      <c r="N112" s="231"/>
    </row>
    <row r="113" spans="1:14" ht="15.75">
      <c r="A113" s="650"/>
      <c r="B113" s="651"/>
      <c r="C113" s="651" t="s">
        <v>432</v>
      </c>
      <c r="D113" s="651" t="s">
        <v>251</v>
      </c>
      <c r="E113" s="652">
        <v>42.97712555714406</v>
      </c>
      <c r="F113" s="652">
        <v>236.37419056429235</v>
      </c>
      <c r="G113" s="653">
        <f t="shared" si="2"/>
        <v>2.195711769145286E-05</v>
      </c>
      <c r="H113" s="652">
        <v>108.73212765957449</v>
      </c>
      <c r="I113" s="653">
        <f t="shared" si="3"/>
        <v>1.7365226136889522E-05</v>
      </c>
      <c r="J113" s="654">
        <v>0.46</v>
      </c>
      <c r="K113" s="655">
        <v>11</v>
      </c>
      <c r="N113" s="231"/>
    </row>
    <row r="114" spans="1:14" ht="15.75">
      <c r="A114" s="650"/>
      <c r="B114" s="651"/>
      <c r="C114" s="651" t="s">
        <v>433</v>
      </c>
      <c r="D114" s="651" t="s">
        <v>251</v>
      </c>
      <c r="E114" s="652">
        <v>23.403385204385383</v>
      </c>
      <c r="F114" s="652">
        <v>236.37419056429238</v>
      </c>
      <c r="G114" s="653">
        <f t="shared" si="2"/>
        <v>2.1957117691452863E-05</v>
      </c>
      <c r="H114" s="652">
        <v>108.7321276595745</v>
      </c>
      <c r="I114" s="653">
        <f t="shared" si="3"/>
        <v>1.7365226136889525E-05</v>
      </c>
      <c r="J114" s="654">
        <v>0.46</v>
      </c>
      <c r="K114" s="655">
        <v>11</v>
      </c>
      <c r="N114" s="231"/>
    </row>
    <row r="115" spans="1:14" ht="15.75">
      <c r="A115" s="650"/>
      <c r="B115" s="651"/>
      <c r="C115" s="651" t="s">
        <v>434</v>
      </c>
      <c r="D115" s="651" t="s">
        <v>251</v>
      </c>
      <c r="E115" s="652">
        <v>26.558897816212625</v>
      </c>
      <c r="F115" s="652">
        <v>236.37419056429238</v>
      </c>
      <c r="G115" s="653">
        <f t="shared" si="2"/>
        <v>2.1957117691452863E-05</v>
      </c>
      <c r="H115" s="652">
        <v>108.7321276595745</v>
      </c>
      <c r="I115" s="653">
        <f t="shared" si="3"/>
        <v>1.7365226136889525E-05</v>
      </c>
      <c r="J115" s="654">
        <v>0.46</v>
      </c>
      <c r="K115" s="655">
        <v>11</v>
      </c>
      <c r="N115" s="231"/>
    </row>
    <row r="116" spans="1:14" ht="15.75">
      <c r="A116" s="650"/>
      <c r="B116" s="651"/>
      <c r="C116" s="651" t="s">
        <v>435</v>
      </c>
      <c r="D116" s="651" t="s">
        <v>251</v>
      </c>
      <c r="E116" s="652">
        <v>21.752226125548372</v>
      </c>
      <c r="F116" s="652">
        <v>354.56128584643847</v>
      </c>
      <c r="G116" s="653">
        <f t="shared" si="2"/>
        <v>3.293567653717929E-05</v>
      </c>
      <c r="H116" s="652">
        <v>163.0981914893617</v>
      </c>
      <c r="I116" s="653">
        <f t="shared" si="3"/>
        <v>2.604783920533428E-05</v>
      </c>
      <c r="J116" s="654">
        <v>0.46</v>
      </c>
      <c r="K116" s="655">
        <v>11</v>
      </c>
      <c r="N116" s="231"/>
    </row>
    <row r="117" spans="1:14" ht="15.75">
      <c r="A117" s="650"/>
      <c r="B117" s="651"/>
      <c r="C117" s="651" t="s">
        <v>436</v>
      </c>
      <c r="D117" s="651" t="s">
        <v>251</v>
      </c>
      <c r="E117" s="652">
        <v>35.81427129762005</v>
      </c>
      <c r="F117" s="652">
        <v>118.18709528214617</v>
      </c>
      <c r="G117" s="653">
        <f t="shared" si="2"/>
        <v>1.097855884572643E-05</v>
      </c>
      <c r="H117" s="652">
        <v>54.366063829787244</v>
      </c>
      <c r="I117" s="653">
        <f t="shared" si="3"/>
        <v>8.682613068444761E-06</v>
      </c>
      <c r="J117" s="654">
        <v>0.46</v>
      </c>
      <c r="K117" s="655">
        <v>11</v>
      </c>
      <c r="N117" s="231"/>
    </row>
    <row r="118" spans="1:14" ht="15.75">
      <c r="A118" s="650"/>
      <c r="B118" s="651"/>
      <c r="C118" s="651" t="s">
        <v>437</v>
      </c>
      <c r="D118" s="651" t="s">
        <v>251</v>
      </c>
      <c r="E118" s="652">
        <v>40.063422129541074</v>
      </c>
      <c r="F118" s="652">
        <v>236.37419056429235</v>
      </c>
      <c r="G118" s="653">
        <f t="shared" si="2"/>
        <v>2.195711769145286E-05</v>
      </c>
      <c r="H118" s="652">
        <v>108.73212765957449</v>
      </c>
      <c r="I118" s="653">
        <f t="shared" si="3"/>
        <v>1.7365226136889522E-05</v>
      </c>
      <c r="J118" s="654">
        <v>0.46</v>
      </c>
      <c r="K118" s="655">
        <v>11</v>
      </c>
      <c r="N118" s="231"/>
    </row>
    <row r="119" spans="1:14" ht="15.75">
      <c r="A119" s="650"/>
      <c r="B119" s="651"/>
      <c r="C119" s="651" t="s">
        <v>438</v>
      </c>
      <c r="D119" s="651" t="s">
        <v>248</v>
      </c>
      <c r="E119" s="652">
        <v>3693.3467275670682</v>
      </c>
      <c r="F119" s="652">
        <v>1181.870952821462</v>
      </c>
      <c r="G119" s="653">
        <f t="shared" si="2"/>
        <v>0.00010978558845726433</v>
      </c>
      <c r="H119" s="652">
        <v>543.6606382978725</v>
      </c>
      <c r="I119" s="653">
        <f t="shared" si="3"/>
        <v>8.682613068444762E-05</v>
      </c>
      <c r="J119" s="654">
        <v>0.46</v>
      </c>
      <c r="K119" s="655">
        <v>20</v>
      </c>
      <c r="N119" s="231"/>
    </row>
    <row r="120" spans="1:14" ht="15.75">
      <c r="A120" s="650"/>
      <c r="B120" s="651"/>
      <c r="C120" s="651" t="s">
        <v>439</v>
      </c>
      <c r="D120" s="651" t="s">
        <v>248</v>
      </c>
      <c r="E120" s="652">
        <v>4075.4170786946956</v>
      </c>
      <c r="F120" s="652">
        <v>1181.8709528214617</v>
      </c>
      <c r="G120" s="653">
        <f t="shared" si="2"/>
        <v>0.0001097855884572643</v>
      </c>
      <c r="H120" s="652">
        <v>543.6606382978724</v>
      </c>
      <c r="I120" s="653">
        <f t="shared" si="3"/>
        <v>8.682613068444761E-05</v>
      </c>
      <c r="J120" s="654">
        <v>0.46</v>
      </c>
      <c r="K120" s="655">
        <v>20</v>
      </c>
      <c r="N120" s="231"/>
    </row>
    <row r="121" spans="1:14" ht="15.75">
      <c r="A121" s="650"/>
      <c r="B121" s="651"/>
      <c r="C121" s="651" t="s">
        <v>440</v>
      </c>
      <c r="D121" s="651" t="s">
        <v>248</v>
      </c>
      <c r="E121" s="652">
        <v>230.57039293102883</v>
      </c>
      <c r="F121" s="652">
        <v>56.631316489361716</v>
      </c>
      <c r="G121" s="653">
        <f t="shared" si="2"/>
        <v>5.260559446910582E-06</v>
      </c>
      <c r="H121" s="652">
        <v>26.05040558510639</v>
      </c>
      <c r="I121" s="653">
        <f t="shared" si="3"/>
        <v>4.160418761963115E-06</v>
      </c>
      <c r="J121" s="654">
        <v>0.46</v>
      </c>
      <c r="K121" s="655">
        <v>20</v>
      </c>
      <c r="N121" s="231"/>
    </row>
    <row r="122" spans="1:14" ht="15.75">
      <c r="A122" s="650"/>
      <c r="B122" s="651"/>
      <c r="C122" s="651" t="s">
        <v>355</v>
      </c>
      <c r="D122" s="651" t="s">
        <v>248</v>
      </c>
      <c r="E122" s="652">
        <v>5371.2</v>
      </c>
      <c r="F122" s="652">
        <v>9131.039999999999</v>
      </c>
      <c r="G122" s="653">
        <f t="shared" si="2"/>
        <v>0.0008481946334611827</v>
      </c>
      <c r="H122" s="652">
        <v>6391.727999999999</v>
      </c>
      <c r="I122" s="653">
        <f t="shared" si="3"/>
        <v>0.001020800424994856</v>
      </c>
      <c r="J122" s="654">
        <v>0.7</v>
      </c>
      <c r="K122" s="655">
        <v>20</v>
      </c>
      <c r="N122" s="231"/>
    </row>
    <row r="123" spans="1:14" ht="15.75">
      <c r="A123" s="650"/>
      <c r="B123" s="651"/>
      <c r="C123" s="651" t="s">
        <v>356</v>
      </c>
      <c r="D123" s="651" t="s">
        <v>248</v>
      </c>
      <c r="E123" s="652">
        <v>21484.8</v>
      </c>
      <c r="F123" s="652">
        <v>20840.255999999998</v>
      </c>
      <c r="G123" s="653">
        <f t="shared" si="2"/>
        <v>0.0019358795163702289</v>
      </c>
      <c r="H123" s="652">
        <v>12504.153599999998</v>
      </c>
      <c r="I123" s="653">
        <f t="shared" si="3"/>
        <v>0.0019969944448638864</v>
      </c>
      <c r="J123" s="654">
        <v>0.6</v>
      </c>
      <c r="K123" s="655">
        <v>20</v>
      </c>
      <c r="N123" s="231"/>
    </row>
    <row r="124" spans="1:14" ht="15.75">
      <c r="A124" s="650"/>
      <c r="B124" s="651"/>
      <c r="C124" s="651" t="s">
        <v>357</v>
      </c>
      <c r="D124" s="651" t="s">
        <v>248</v>
      </c>
      <c r="E124" s="652">
        <v>6374.4</v>
      </c>
      <c r="F124" s="652">
        <v>6183.168</v>
      </c>
      <c r="G124" s="653">
        <f t="shared" si="2"/>
        <v>0.0005743628234449651</v>
      </c>
      <c r="H124" s="652">
        <v>3709.9007999999994</v>
      </c>
      <c r="I124" s="653">
        <f t="shared" si="3"/>
        <v>0.000592495224034683</v>
      </c>
      <c r="J124" s="654">
        <v>0.6</v>
      </c>
      <c r="K124" s="655">
        <v>20</v>
      </c>
      <c r="N124" s="231"/>
    </row>
    <row r="125" spans="1:14" ht="15.75">
      <c r="A125" s="650"/>
      <c r="B125" s="651"/>
      <c r="C125" s="651" t="s">
        <v>358</v>
      </c>
      <c r="D125" s="651" t="s">
        <v>248</v>
      </c>
      <c r="E125" s="652">
        <v>1593.6</v>
      </c>
      <c r="F125" s="652">
        <v>2613.504</v>
      </c>
      <c r="G125" s="653">
        <f t="shared" si="2"/>
        <v>0.00024277191506436672</v>
      </c>
      <c r="H125" s="652">
        <v>1829.4527999999998</v>
      </c>
      <c r="I125" s="653">
        <f t="shared" si="3"/>
        <v>0.00029217547989339183</v>
      </c>
      <c r="J125" s="654">
        <v>0.7</v>
      </c>
      <c r="K125" s="655">
        <v>20</v>
      </c>
      <c r="N125" s="231"/>
    </row>
    <row r="126" spans="1:14" ht="15.75">
      <c r="A126" s="650"/>
      <c r="B126" s="651"/>
      <c r="C126" s="651" t="s">
        <v>359</v>
      </c>
      <c r="D126" s="651" t="s">
        <v>35</v>
      </c>
      <c r="E126" s="652">
        <v>180.21653342187938</v>
      </c>
      <c r="F126" s="652">
        <v>21445.767477203644</v>
      </c>
      <c r="G126" s="653">
        <f t="shared" si="2"/>
        <v>0.001992126294991644</v>
      </c>
      <c r="H126" s="652">
        <v>15002.51723404255</v>
      </c>
      <c r="I126" s="653">
        <f t="shared" si="3"/>
        <v>0.002395999324205174</v>
      </c>
      <c r="J126" s="654">
        <v>0.6995560895635878</v>
      </c>
      <c r="K126" s="655">
        <v>6</v>
      </c>
      <c r="N126" s="231"/>
    </row>
    <row r="127" spans="1:14" ht="15.75">
      <c r="A127" s="650"/>
      <c r="B127" s="651"/>
      <c r="C127" s="651" t="s">
        <v>441</v>
      </c>
      <c r="D127" s="651" t="s">
        <v>268</v>
      </c>
      <c r="E127" s="652">
        <v>566.0688792165741</v>
      </c>
      <c r="F127" s="652">
        <v>1654.6193339500462</v>
      </c>
      <c r="G127" s="653">
        <f t="shared" si="2"/>
        <v>0.00015369982384017</v>
      </c>
      <c r="H127" s="652">
        <v>761.1248936170213</v>
      </c>
      <c r="I127" s="653">
        <f t="shared" si="3"/>
        <v>0.00012155658295822663</v>
      </c>
      <c r="J127" s="654">
        <v>0.46</v>
      </c>
      <c r="K127" s="655">
        <v>15</v>
      </c>
      <c r="N127" s="231"/>
    </row>
    <row r="128" spans="1:14" ht="15.75">
      <c r="A128" s="650"/>
      <c r="B128" s="651"/>
      <c r="C128" s="651" t="s">
        <v>360</v>
      </c>
      <c r="D128" s="651" t="s">
        <v>268</v>
      </c>
      <c r="E128" s="652">
        <v>285.86499787867297</v>
      </c>
      <c r="F128" s="652">
        <v>194.98709528214619</v>
      </c>
      <c r="G128" s="653">
        <f t="shared" si="2"/>
        <v>1.8112614533777173E-05</v>
      </c>
      <c r="H128" s="652">
        <v>100.44606382978725</v>
      </c>
      <c r="I128" s="653">
        <f t="shared" si="3"/>
        <v>1.6041887991245447E-05</v>
      </c>
      <c r="J128" s="654">
        <v>0.5151421107352867</v>
      </c>
      <c r="K128" s="655">
        <v>15</v>
      </c>
      <c r="N128" s="231"/>
    </row>
    <row r="129" spans="1:14" ht="15.75">
      <c r="A129" s="650"/>
      <c r="B129" s="651"/>
      <c r="C129" s="651" t="s">
        <v>361</v>
      </c>
      <c r="D129" s="651" t="s">
        <v>248</v>
      </c>
      <c r="E129" s="652">
        <v>29846.368</v>
      </c>
      <c r="F129" s="652">
        <v>18803.21184</v>
      </c>
      <c r="G129" s="653">
        <f t="shared" si="2"/>
        <v>0.001746655734124675</v>
      </c>
      <c r="H129" s="652">
        <v>11281.927104</v>
      </c>
      <c r="I129" s="653">
        <f t="shared" si="3"/>
        <v>0.0018017969448205849</v>
      </c>
      <c r="J129" s="654">
        <v>0.6</v>
      </c>
      <c r="K129" s="655">
        <v>15</v>
      </c>
      <c r="N129" s="231"/>
    </row>
    <row r="130" spans="1:14" ht="15.75">
      <c r="A130" s="650"/>
      <c r="B130" s="651"/>
      <c r="C130" s="651" t="s">
        <v>362</v>
      </c>
      <c r="D130" s="651" t="s">
        <v>248</v>
      </c>
      <c r="E130" s="652">
        <v>7461.592</v>
      </c>
      <c r="F130" s="652">
        <v>14400.872559999998</v>
      </c>
      <c r="G130" s="653">
        <f t="shared" si="2"/>
        <v>0.0013377164947859612</v>
      </c>
      <c r="H130" s="652">
        <v>10080.610791999998</v>
      </c>
      <c r="I130" s="653">
        <f t="shared" si="3"/>
        <v>0.0016099389368072815</v>
      </c>
      <c r="J130" s="654">
        <v>0.7</v>
      </c>
      <c r="K130" s="655">
        <v>15</v>
      </c>
      <c r="N130" s="231"/>
    </row>
    <row r="131" spans="1:14" ht="15.75">
      <c r="A131" s="650"/>
      <c r="B131" s="651"/>
      <c r="C131" s="651" t="s">
        <v>363</v>
      </c>
      <c r="D131" s="651" t="s">
        <v>250</v>
      </c>
      <c r="E131" s="652">
        <v>62.55270988107613</v>
      </c>
      <c r="F131" s="652">
        <v>606.7612858464385</v>
      </c>
      <c r="G131" s="653">
        <f t="shared" si="2"/>
        <v>5.6362875033616746E-05</v>
      </c>
      <c r="H131" s="652">
        <v>314.4181914893617</v>
      </c>
      <c r="I131" s="653">
        <f t="shared" si="3"/>
        <v>5.021462482421882E-05</v>
      </c>
      <c r="J131" s="654">
        <v>0.5181909242128805</v>
      </c>
      <c r="K131" s="655">
        <v>7</v>
      </c>
      <c r="N131" s="231"/>
    </row>
    <row r="132" spans="1:14" ht="15.75">
      <c r="A132" s="650"/>
      <c r="B132" s="651"/>
      <c r="C132" s="651" t="s">
        <v>364</v>
      </c>
      <c r="D132" s="651" t="s">
        <v>250</v>
      </c>
      <c r="E132" s="652">
        <v>680.0924313313883</v>
      </c>
      <c r="F132" s="652">
        <v>7072.961285846439</v>
      </c>
      <c r="G132" s="653">
        <f t="shared" si="2"/>
        <v>0.0006570169230814515</v>
      </c>
      <c r="H132" s="652">
        <v>4194.138191489362</v>
      </c>
      <c r="I132" s="653">
        <f t="shared" si="3"/>
        <v>0.0006698310767228358</v>
      </c>
      <c r="J132" s="654">
        <v>0.5929819239760534</v>
      </c>
      <c r="K132" s="655">
        <v>7</v>
      </c>
      <c r="N132" s="231"/>
    </row>
    <row r="133" spans="1:14" ht="15.75">
      <c r="A133" s="650"/>
      <c r="B133" s="651"/>
      <c r="C133" s="651" t="s">
        <v>365</v>
      </c>
      <c r="D133" s="651" t="s">
        <v>250</v>
      </c>
      <c r="E133" s="652">
        <v>422.7609103771018</v>
      </c>
      <c r="F133" s="652">
        <v>1437.3870952821462</v>
      </c>
      <c r="G133" s="653">
        <f t="shared" si="2"/>
        <v>0.0001335208279040147</v>
      </c>
      <c r="H133" s="652">
        <v>845.8860638297872</v>
      </c>
      <c r="I133" s="653">
        <f t="shared" si="3"/>
        <v>0.00013509349169030235</v>
      </c>
      <c r="J133" s="654">
        <v>0.5884887005081587</v>
      </c>
      <c r="K133" s="655">
        <v>7</v>
      </c>
      <c r="N133" s="231"/>
    </row>
    <row r="134" spans="1:14" ht="15.75">
      <c r="A134" s="650"/>
      <c r="B134" s="651"/>
      <c r="C134" s="651" t="s">
        <v>366</v>
      </c>
      <c r="D134" s="651" t="s">
        <v>250</v>
      </c>
      <c r="E134" s="652">
        <v>421.94245818436383</v>
      </c>
      <c r="F134" s="652">
        <v>1561.1870952821462</v>
      </c>
      <c r="G134" s="653">
        <f t="shared" si="2"/>
        <v>0.0001450207770469923</v>
      </c>
      <c r="H134" s="652">
        <v>920.1660638297872</v>
      </c>
      <c r="I134" s="653">
        <f t="shared" si="3"/>
        <v>0.0001469564895476295</v>
      </c>
      <c r="J134" s="654">
        <v>0.5894015308033851</v>
      </c>
      <c r="K134" s="655">
        <v>7</v>
      </c>
      <c r="N134" s="231"/>
    </row>
    <row r="135" spans="1:14" ht="15.75">
      <c r="A135" s="650"/>
      <c r="B135" s="651"/>
      <c r="C135" s="651" t="s">
        <v>367</v>
      </c>
      <c r="D135" s="651" t="s">
        <v>248</v>
      </c>
      <c r="E135" s="652">
        <v>3920</v>
      </c>
      <c r="F135" s="652">
        <v>1411.2</v>
      </c>
      <c r="G135" s="653">
        <f t="shared" si="2"/>
        <v>0.0001310882732679324</v>
      </c>
      <c r="H135" s="652">
        <v>846.72</v>
      </c>
      <c r="I135" s="653">
        <f t="shared" si="3"/>
        <v>0.00013522667670646258</v>
      </c>
      <c r="J135" s="654">
        <v>0.6</v>
      </c>
      <c r="K135" s="655">
        <v>20</v>
      </c>
      <c r="N135" s="231"/>
    </row>
    <row r="136" spans="1:14" ht="15.75">
      <c r="A136" s="650"/>
      <c r="B136" s="651"/>
      <c r="C136" s="651" t="s">
        <v>368</v>
      </c>
      <c r="D136" s="651" t="s">
        <v>248</v>
      </c>
      <c r="E136" s="652">
        <v>980</v>
      </c>
      <c r="F136" s="652">
        <v>1764</v>
      </c>
      <c r="G136" s="653">
        <f aca="true" t="shared" si="4" ref="G136:G146">F136/$F$147</f>
        <v>0.00016386034158491546</v>
      </c>
      <c r="H136" s="652">
        <v>1234.8</v>
      </c>
      <c r="I136" s="653">
        <f aca="true" t="shared" si="5" ref="I136:I146">H136/$H$147</f>
        <v>0.00019720557019692458</v>
      </c>
      <c r="J136" s="654">
        <v>0.7</v>
      </c>
      <c r="K136" s="655">
        <v>20</v>
      </c>
      <c r="N136" s="231"/>
    </row>
    <row r="137" spans="1:14" ht="15.75">
      <c r="A137" s="650"/>
      <c r="B137" s="651"/>
      <c r="C137" s="651" t="s">
        <v>369</v>
      </c>
      <c r="D137" s="651" t="s">
        <v>248</v>
      </c>
      <c r="E137" s="652">
        <v>29538.4</v>
      </c>
      <c r="F137" s="652">
        <v>88615.20000000001</v>
      </c>
      <c r="G137" s="653">
        <f t="shared" si="4"/>
        <v>0.0082315855678093</v>
      </c>
      <c r="H137" s="652">
        <v>53169.12</v>
      </c>
      <c r="I137" s="653">
        <f t="shared" si="5"/>
        <v>0.008491453374205303</v>
      </c>
      <c r="J137" s="654">
        <v>0.6</v>
      </c>
      <c r="K137" s="655">
        <v>20</v>
      </c>
      <c r="N137" s="231"/>
    </row>
    <row r="138" spans="1:14" ht="15.75">
      <c r="A138" s="650"/>
      <c r="B138" s="651"/>
      <c r="C138" s="651" t="s">
        <v>370</v>
      </c>
      <c r="D138" s="651" t="s">
        <v>248</v>
      </c>
      <c r="E138" s="652">
        <v>7384.6</v>
      </c>
      <c r="F138" s="652">
        <v>39876.840000000004</v>
      </c>
      <c r="G138" s="653">
        <f t="shared" si="4"/>
        <v>0.0037042135055141844</v>
      </c>
      <c r="H138" s="652">
        <v>27913.788</v>
      </c>
      <c r="I138" s="653">
        <f t="shared" si="5"/>
        <v>0.004458013021457784</v>
      </c>
      <c r="J138" s="654">
        <v>0.7</v>
      </c>
      <c r="K138" s="655">
        <v>20</v>
      </c>
      <c r="N138" s="231"/>
    </row>
    <row r="139" spans="1:14" ht="15.75">
      <c r="A139" s="650"/>
      <c r="B139" s="651"/>
      <c r="C139" s="651" t="s">
        <v>371</v>
      </c>
      <c r="D139" s="651" t="s">
        <v>248</v>
      </c>
      <c r="E139" s="652">
        <v>123869.73598152417</v>
      </c>
      <c r="F139" s="652">
        <v>298526.0637154733</v>
      </c>
      <c r="G139" s="653">
        <f t="shared" si="4"/>
        <v>0.02773048910001003</v>
      </c>
      <c r="H139" s="652">
        <v>192253.44860083127</v>
      </c>
      <c r="I139" s="653">
        <f t="shared" si="5"/>
        <v>0.03070412289735347</v>
      </c>
      <c r="J139" s="654">
        <v>0.6440089223970373</v>
      </c>
      <c r="K139" s="655">
        <v>5</v>
      </c>
      <c r="N139" s="231"/>
    </row>
    <row r="140" spans="1:14" ht="15.75">
      <c r="A140" s="650"/>
      <c r="B140" s="651"/>
      <c r="C140" s="651" t="s">
        <v>442</v>
      </c>
      <c r="D140" s="651" t="s">
        <v>248</v>
      </c>
      <c r="E140" s="652">
        <v>513.8569360093312</v>
      </c>
      <c r="F140" s="652">
        <v>236.37419056429238</v>
      </c>
      <c r="G140" s="653">
        <f t="shared" si="4"/>
        <v>2.1957117691452863E-05</v>
      </c>
      <c r="H140" s="652">
        <v>108.7321276595745</v>
      </c>
      <c r="I140" s="653">
        <f t="shared" si="5"/>
        <v>1.7365226136889525E-05</v>
      </c>
      <c r="J140" s="654">
        <v>0.46</v>
      </c>
      <c r="K140" s="655">
        <v>20</v>
      </c>
      <c r="N140" s="231"/>
    </row>
    <row r="141" spans="1:14" ht="15.75">
      <c r="A141" s="650"/>
      <c r="B141" s="651" t="s">
        <v>313</v>
      </c>
      <c r="C141" s="651" t="s">
        <v>335</v>
      </c>
      <c r="D141" s="651" t="s">
        <v>38</v>
      </c>
      <c r="E141" s="652">
        <v>12.33059996659923</v>
      </c>
      <c r="F141" s="652">
        <v>154400.4</v>
      </c>
      <c r="G141" s="653">
        <f t="shared" si="4"/>
        <v>0.014342461612725385</v>
      </c>
      <c r="H141" s="652">
        <v>77200.2</v>
      </c>
      <c r="I141" s="653">
        <f t="shared" si="5"/>
        <v>0.012329372740781193</v>
      </c>
      <c r="J141" s="654">
        <v>0.5</v>
      </c>
      <c r="K141" s="655">
        <v>15</v>
      </c>
      <c r="N141" s="231"/>
    </row>
    <row r="142" spans="1:14" ht="15.75">
      <c r="A142" s="650"/>
      <c r="B142" s="651" t="s">
        <v>11</v>
      </c>
      <c r="C142" s="651" t="s">
        <v>269</v>
      </c>
      <c r="D142" s="651" t="s">
        <v>38</v>
      </c>
      <c r="E142" s="652">
        <v>76.87757772549219</v>
      </c>
      <c r="F142" s="652">
        <v>962640</v>
      </c>
      <c r="G142" s="653">
        <f t="shared" si="4"/>
        <v>0.089420929264911</v>
      </c>
      <c r="H142" s="652">
        <v>895255.2000000001</v>
      </c>
      <c r="I142" s="653">
        <f t="shared" si="5"/>
        <v>0.14297806299624374</v>
      </c>
      <c r="J142" s="654">
        <v>0.93</v>
      </c>
      <c r="K142" s="655">
        <v>20</v>
      </c>
      <c r="N142" s="231"/>
    </row>
    <row r="143" spans="1:14" ht="15.75">
      <c r="A143" s="650"/>
      <c r="B143" s="651" t="s">
        <v>314</v>
      </c>
      <c r="C143" s="651" t="s">
        <v>252</v>
      </c>
      <c r="D143" s="651" t="s">
        <v>38</v>
      </c>
      <c r="E143" s="652">
        <v>4.408385707007608</v>
      </c>
      <c r="F143" s="652">
        <v>55200.6</v>
      </c>
      <c r="G143" s="653">
        <f t="shared" si="4"/>
        <v>0.005127658260596533</v>
      </c>
      <c r="H143" s="652">
        <v>27600.3</v>
      </c>
      <c r="I143" s="653">
        <f t="shared" si="5"/>
        <v>0.004407946954248605</v>
      </c>
      <c r="J143" s="654">
        <v>0.5</v>
      </c>
      <c r="K143" s="655">
        <v>20</v>
      </c>
      <c r="N143" s="231"/>
    </row>
    <row r="144" spans="1:14" ht="15.75">
      <c r="A144" s="650"/>
      <c r="B144" s="651"/>
      <c r="C144" s="651" t="s">
        <v>253</v>
      </c>
      <c r="D144" s="651" t="s">
        <v>38</v>
      </c>
      <c r="E144" s="652">
        <v>31.369444215430732</v>
      </c>
      <c r="F144" s="652">
        <v>392799.60000000003</v>
      </c>
      <c r="G144" s="653">
        <f t="shared" si="4"/>
        <v>0.03648768516463615</v>
      </c>
      <c r="H144" s="652">
        <v>196399.80000000002</v>
      </c>
      <c r="I144" s="653">
        <f t="shared" si="5"/>
        <v>0.031366322113347875</v>
      </c>
      <c r="J144" s="654">
        <v>0.5</v>
      </c>
      <c r="K144" s="655">
        <v>20</v>
      </c>
      <c r="N144" s="231"/>
    </row>
    <row r="145" spans="1:14" ht="15.75">
      <c r="A145" s="650"/>
      <c r="B145" s="651" t="s">
        <v>16</v>
      </c>
      <c r="C145" s="651" t="s">
        <v>372</v>
      </c>
      <c r="D145" s="651" t="s">
        <v>35</v>
      </c>
      <c r="E145" s="652">
        <v>998</v>
      </c>
      <c r="F145" s="652">
        <v>1090814</v>
      </c>
      <c r="G145" s="653">
        <f t="shared" si="4"/>
        <v>0.10132718517324715</v>
      </c>
      <c r="H145" s="652">
        <v>599947.7000000001</v>
      </c>
      <c r="I145" s="653">
        <f t="shared" si="5"/>
        <v>0.09581553957469506</v>
      </c>
      <c r="J145" s="654">
        <v>0.55</v>
      </c>
      <c r="K145" s="655">
        <v>15</v>
      </c>
      <c r="N145" s="231"/>
    </row>
    <row r="146" spans="1:14" ht="16.5" thickBot="1">
      <c r="A146" s="656"/>
      <c r="B146" s="657"/>
      <c r="C146" s="657" t="s">
        <v>373</v>
      </c>
      <c r="D146" s="657" t="s">
        <v>35</v>
      </c>
      <c r="E146" s="658">
        <v>22</v>
      </c>
      <c r="F146" s="658">
        <v>38390</v>
      </c>
      <c r="G146" s="659">
        <f t="shared" si="4"/>
        <v>0.0035660989305243223</v>
      </c>
      <c r="H146" s="658">
        <v>21114.5</v>
      </c>
      <c r="I146" s="659">
        <f t="shared" si="5"/>
        <v>0.0033721226206049272</v>
      </c>
      <c r="J146" s="660">
        <v>0.55</v>
      </c>
      <c r="K146" s="661">
        <v>15</v>
      </c>
      <c r="N146" s="231"/>
    </row>
    <row r="147" spans="1:14" ht="16.5" thickBot="1">
      <c r="A147" s="674" t="s">
        <v>319</v>
      </c>
      <c r="B147" s="689"/>
      <c r="C147" s="675"/>
      <c r="D147" s="690"/>
      <c r="E147" s="676">
        <f>SUM(E71:E146)</f>
        <v>681103.9241778571</v>
      </c>
      <c r="F147" s="676">
        <f>SUM(F71:F146)</f>
        <v>10765264.999071557</v>
      </c>
      <c r="G147" s="691">
        <f>F147/$F$217</f>
        <v>0.17533790348955391</v>
      </c>
      <c r="H147" s="676">
        <f>SUM(H71:H146)</f>
        <v>6261486.421336676</v>
      </c>
      <c r="I147" s="691">
        <f>H147/$H$217</f>
        <v>0.19372424540849664</v>
      </c>
      <c r="J147" s="692">
        <v>0.5816379273410077</v>
      </c>
      <c r="K147" s="693">
        <v>13.165730337078651</v>
      </c>
      <c r="N147" s="231"/>
    </row>
    <row r="148" spans="1:14" ht="15.75">
      <c r="A148" s="668" t="s">
        <v>12</v>
      </c>
      <c r="B148" s="669" t="s">
        <v>315</v>
      </c>
      <c r="C148" s="669" t="s">
        <v>258</v>
      </c>
      <c r="D148" s="669" t="s">
        <v>35</v>
      </c>
      <c r="E148" s="670">
        <v>8</v>
      </c>
      <c r="F148" s="670">
        <v>8960</v>
      </c>
      <c r="G148" s="671">
        <f>F148/$F$189</f>
        <v>0.00035097221576096943</v>
      </c>
      <c r="H148" s="670">
        <v>5376</v>
      </c>
      <c r="I148" s="671">
        <f>H148/$H$189</f>
        <v>0.0004027029776682226</v>
      </c>
      <c r="J148" s="672">
        <v>0.6</v>
      </c>
      <c r="K148" s="673">
        <v>12</v>
      </c>
      <c r="N148" s="231"/>
    </row>
    <row r="149" spans="1:14" ht="15.75">
      <c r="A149" s="650"/>
      <c r="B149" s="651"/>
      <c r="C149" s="651" t="s">
        <v>259</v>
      </c>
      <c r="D149" s="651" t="s">
        <v>35</v>
      </c>
      <c r="E149" s="652">
        <v>32</v>
      </c>
      <c r="F149" s="652">
        <v>6854.4</v>
      </c>
      <c r="G149" s="653">
        <f aca="true" t="shared" si="6" ref="G149:G188">F149/$F$189</f>
        <v>0.0002684937450571416</v>
      </c>
      <c r="H149" s="652">
        <v>4112.639999999999</v>
      </c>
      <c r="I149" s="653">
        <f aca="true" t="shared" si="7" ref="I149:I188">H149/$H$189</f>
        <v>0.0003080677779161902</v>
      </c>
      <c r="J149" s="654">
        <v>0.6</v>
      </c>
      <c r="K149" s="655">
        <v>12</v>
      </c>
      <c r="N149" s="231"/>
    </row>
    <row r="150" spans="1:14" ht="15.75">
      <c r="A150" s="650"/>
      <c r="B150" s="651"/>
      <c r="C150" s="651" t="s">
        <v>260</v>
      </c>
      <c r="D150" s="651" t="s">
        <v>35</v>
      </c>
      <c r="E150" s="652">
        <v>16</v>
      </c>
      <c r="F150" s="652">
        <v>33664</v>
      </c>
      <c r="G150" s="653">
        <f t="shared" si="6"/>
        <v>0.0013186527535019282</v>
      </c>
      <c r="H150" s="652">
        <v>20198.399999999998</v>
      </c>
      <c r="I150" s="653">
        <f t="shared" si="7"/>
        <v>0.0015130126160963217</v>
      </c>
      <c r="J150" s="654">
        <v>0.6</v>
      </c>
      <c r="K150" s="655">
        <v>12</v>
      </c>
      <c r="N150" s="231"/>
    </row>
    <row r="151" spans="1:14" ht="15.75">
      <c r="A151" s="650"/>
      <c r="B151" s="651"/>
      <c r="C151" s="651" t="s">
        <v>263</v>
      </c>
      <c r="D151" s="651" t="s">
        <v>35</v>
      </c>
      <c r="E151" s="652">
        <v>8</v>
      </c>
      <c r="F151" s="652">
        <v>11670.4</v>
      </c>
      <c r="G151" s="653">
        <f t="shared" si="6"/>
        <v>0.0004571413110286627</v>
      </c>
      <c r="H151" s="652">
        <v>7002.24</v>
      </c>
      <c r="I151" s="653">
        <f t="shared" si="7"/>
        <v>0.0005245206284128598</v>
      </c>
      <c r="J151" s="654">
        <v>0.6</v>
      </c>
      <c r="K151" s="655">
        <v>12</v>
      </c>
      <c r="N151" s="231"/>
    </row>
    <row r="152" spans="1:14" ht="15.75">
      <c r="A152" s="650"/>
      <c r="B152" s="651"/>
      <c r="C152" s="651" t="s">
        <v>342</v>
      </c>
      <c r="D152" s="651" t="s">
        <v>35</v>
      </c>
      <c r="E152" s="652">
        <v>8</v>
      </c>
      <c r="F152" s="652">
        <v>349.6</v>
      </c>
      <c r="G152" s="653">
        <f t="shared" si="6"/>
        <v>1.3694183775673542E-05</v>
      </c>
      <c r="H152" s="652">
        <v>209.76000000000002</v>
      </c>
      <c r="I152" s="653">
        <f t="shared" si="7"/>
        <v>1.57126072536619E-05</v>
      </c>
      <c r="J152" s="654">
        <v>0.6</v>
      </c>
      <c r="K152" s="655">
        <v>3</v>
      </c>
      <c r="N152" s="231"/>
    </row>
    <row r="153" spans="1:14" ht="15.75">
      <c r="A153" s="650"/>
      <c r="B153" s="651" t="s">
        <v>13</v>
      </c>
      <c r="C153" s="651" t="s">
        <v>343</v>
      </c>
      <c r="D153" s="651" t="s">
        <v>38</v>
      </c>
      <c r="E153" s="652">
        <v>44.83619308810827</v>
      </c>
      <c r="F153" s="652">
        <v>3083828.4000000004</v>
      </c>
      <c r="G153" s="653">
        <f t="shared" si="6"/>
        <v>0.12079666144805863</v>
      </c>
      <c r="H153" s="652">
        <v>1541914.2000000002</v>
      </c>
      <c r="I153" s="653">
        <f t="shared" si="7"/>
        <v>0.11550101183945598</v>
      </c>
      <c r="J153" s="654">
        <v>0.5</v>
      </c>
      <c r="K153" s="655">
        <v>15</v>
      </c>
      <c r="N153" s="231"/>
    </row>
    <row r="154" spans="1:14" ht="15.75">
      <c r="A154" s="650"/>
      <c r="B154" s="651"/>
      <c r="C154" s="651" t="s">
        <v>325</v>
      </c>
      <c r="D154" s="651" t="s">
        <v>38</v>
      </c>
      <c r="E154" s="652">
        <v>81.12525117126641</v>
      </c>
      <c r="F154" s="652">
        <v>5579785.8</v>
      </c>
      <c r="G154" s="653">
        <f t="shared" si="6"/>
        <v>0.21856582429660643</v>
      </c>
      <c r="H154" s="652">
        <v>2789892.9</v>
      </c>
      <c r="I154" s="653">
        <f t="shared" si="7"/>
        <v>0.20898403612452243</v>
      </c>
      <c r="J154" s="654">
        <v>0.5</v>
      </c>
      <c r="K154" s="655">
        <v>15</v>
      </c>
      <c r="N154" s="231"/>
    </row>
    <row r="155" spans="1:14" ht="15.75">
      <c r="A155" s="650"/>
      <c r="B155" s="651"/>
      <c r="C155" s="651" t="s">
        <v>374</v>
      </c>
      <c r="D155" s="651" t="s">
        <v>38</v>
      </c>
      <c r="E155" s="652">
        <v>4.37896895146367</v>
      </c>
      <c r="F155" s="652">
        <v>301185</v>
      </c>
      <c r="G155" s="653">
        <f t="shared" si="6"/>
        <v>0.011797719509371382</v>
      </c>
      <c r="H155" s="652">
        <v>150592.5</v>
      </c>
      <c r="I155" s="653">
        <f t="shared" si="7"/>
        <v>0.011280514911551675</v>
      </c>
      <c r="J155" s="654">
        <v>0.5</v>
      </c>
      <c r="K155" s="655">
        <v>5</v>
      </c>
      <c r="N155" s="231"/>
    </row>
    <row r="156" spans="1:14" ht="15.75">
      <c r="A156" s="650"/>
      <c r="B156" s="651"/>
      <c r="C156" s="651" t="s">
        <v>345</v>
      </c>
      <c r="D156" s="651" t="s">
        <v>38</v>
      </c>
      <c r="E156" s="652">
        <v>72.70729346047094</v>
      </c>
      <c r="F156" s="652">
        <v>5000799.6</v>
      </c>
      <c r="G156" s="653">
        <f t="shared" si="6"/>
        <v>0.19588635225318857</v>
      </c>
      <c r="H156" s="652">
        <v>2500399.8</v>
      </c>
      <c r="I156" s="653">
        <f t="shared" si="7"/>
        <v>0.18729881786105435</v>
      </c>
      <c r="J156" s="654">
        <v>0.5</v>
      </c>
      <c r="K156" s="655">
        <v>20</v>
      </c>
      <c r="N156" s="231"/>
    </row>
    <row r="157" spans="1:14" ht="15.75">
      <c r="A157" s="650"/>
      <c r="B157" s="651" t="s">
        <v>312</v>
      </c>
      <c r="C157" s="651" t="s">
        <v>326</v>
      </c>
      <c r="D157" s="651" t="s">
        <v>38</v>
      </c>
      <c r="E157" s="652">
        <v>3.7287643580131107</v>
      </c>
      <c r="F157" s="652">
        <v>256464</v>
      </c>
      <c r="G157" s="653">
        <f t="shared" si="6"/>
        <v>0.010045952940058177</v>
      </c>
      <c r="H157" s="652">
        <v>128232</v>
      </c>
      <c r="I157" s="653">
        <f t="shared" si="7"/>
        <v>0.009605544686077291</v>
      </c>
      <c r="J157" s="654">
        <v>0.5</v>
      </c>
      <c r="K157" s="655">
        <v>15</v>
      </c>
      <c r="N157" s="231"/>
    </row>
    <row r="158" spans="1:14" ht="15.75">
      <c r="A158" s="650"/>
      <c r="B158" s="651"/>
      <c r="C158" s="651" t="s">
        <v>327</v>
      </c>
      <c r="D158" s="651" t="s">
        <v>38</v>
      </c>
      <c r="E158" s="652">
        <v>4.351385307209418</v>
      </c>
      <c r="F158" s="652">
        <v>299287.7999999999</v>
      </c>
      <c r="G158" s="653">
        <f t="shared" si="6"/>
        <v>0.01172340427636449</v>
      </c>
      <c r="H158" s="652">
        <v>149643.89999999994</v>
      </c>
      <c r="I158" s="653">
        <f t="shared" si="7"/>
        <v>0.011209457611585883</v>
      </c>
      <c r="J158" s="654">
        <v>0.5</v>
      </c>
      <c r="K158" s="655">
        <v>15</v>
      </c>
      <c r="N158" s="231"/>
    </row>
    <row r="159" spans="1:14" ht="15.75">
      <c r="A159" s="650"/>
      <c r="B159" s="651"/>
      <c r="C159" s="651" t="s">
        <v>328</v>
      </c>
      <c r="D159" s="651" t="s">
        <v>38</v>
      </c>
      <c r="E159" s="652">
        <v>0.36416167912515746</v>
      </c>
      <c r="F159" s="652">
        <v>25047</v>
      </c>
      <c r="G159" s="653">
        <f t="shared" si="6"/>
        <v>0.0009811161928755582</v>
      </c>
      <c r="H159" s="652">
        <v>12523.5</v>
      </c>
      <c r="I159" s="653">
        <f t="shared" si="7"/>
        <v>0.0009381046764933009</v>
      </c>
      <c r="J159" s="654">
        <v>0.5</v>
      </c>
      <c r="K159" s="655">
        <v>5</v>
      </c>
      <c r="N159" s="231"/>
    </row>
    <row r="160" spans="1:14" ht="15.75">
      <c r="A160" s="650"/>
      <c r="B160" s="651"/>
      <c r="C160" s="651" t="s">
        <v>270</v>
      </c>
      <c r="D160" s="651" t="s">
        <v>38</v>
      </c>
      <c r="E160" s="652">
        <v>10.966228909842371</v>
      </c>
      <c r="F160" s="652">
        <v>122582.67806754218</v>
      </c>
      <c r="G160" s="653">
        <f t="shared" si="6"/>
        <v>0.004801686845455231</v>
      </c>
      <c r="H160" s="652">
        <v>61291.33903377109</v>
      </c>
      <c r="I160" s="653">
        <f t="shared" si="7"/>
        <v>0.0045911839163266695</v>
      </c>
      <c r="J160" s="654">
        <v>0.5</v>
      </c>
      <c r="K160" s="655">
        <v>20</v>
      </c>
      <c r="N160" s="231"/>
    </row>
    <row r="161" spans="1:14" ht="15.75">
      <c r="A161" s="650"/>
      <c r="B161" s="651"/>
      <c r="C161" s="651" t="s">
        <v>271</v>
      </c>
      <c r="D161" s="651" t="s">
        <v>38</v>
      </c>
      <c r="E161" s="652">
        <v>49.75574421642125</v>
      </c>
      <c r="F161" s="652">
        <v>556179.5604885116</v>
      </c>
      <c r="G161" s="653">
        <f t="shared" si="6"/>
        <v>0.02178611302518025</v>
      </c>
      <c r="H161" s="652">
        <v>278089.7802442558</v>
      </c>
      <c r="I161" s="653">
        <f t="shared" si="7"/>
        <v>0.020831023542310912</v>
      </c>
      <c r="J161" s="654">
        <v>0.5</v>
      </c>
      <c r="K161" s="655">
        <v>20</v>
      </c>
      <c r="N161" s="231"/>
    </row>
    <row r="162" spans="1:14" ht="15.75">
      <c r="A162" s="650"/>
      <c r="B162" s="651"/>
      <c r="C162" s="651" t="s">
        <v>331</v>
      </c>
      <c r="D162" s="651" t="s">
        <v>38</v>
      </c>
      <c r="E162" s="652">
        <v>0.8232435458311231</v>
      </c>
      <c r="F162" s="652">
        <v>56622.600000000006</v>
      </c>
      <c r="G162" s="653">
        <f t="shared" si="6"/>
        <v>0.0022179642169807</v>
      </c>
      <c r="H162" s="652">
        <v>28311.300000000003</v>
      </c>
      <c r="I162" s="653">
        <f t="shared" si="7"/>
        <v>0.0021207300616924015</v>
      </c>
      <c r="J162" s="654">
        <v>0.5</v>
      </c>
      <c r="K162" s="655">
        <v>20</v>
      </c>
      <c r="N162" s="231"/>
    </row>
    <row r="163" spans="1:14" ht="15.75">
      <c r="A163" s="650"/>
      <c r="B163" s="651"/>
      <c r="C163" s="651" t="s">
        <v>332</v>
      </c>
      <c r="D163" s="651" t="s">
        <v>38</v>
      </c>
      <c r="E163" s="652">
        <v>12.134029405181153</v>
      </c>
      <c r="F163" s="652">
        <v>834577.2</v>
      </c>
      <c r="G163" s="653">
        <f t="shared" si="6"/>
        <v>0.032691228695043054</v>
      </c>
      <c r="H163" s="652">
        <v>417288.6</v>
      </c>
      <c r="I163" s="653">
        <f t="shared" si="7"/>
        <v>0.03125806580487423</v>
      </c>
      <c r="J163" s="654">
        <v>0.5</v>
      </c>
      <c r="K163" s="655">
        <v>20</v>
      </c>
      <c r="N163" s="231"/>
    </row>
    <row r="164" spans="1:14" ht="15.75">
      <c r="A164" s="650"/>
      <c r="B164" s="651"/>
      <c r="C164" s="651" t="s">
        <v>272</v>
      </c>
      <c r="D164" s="651" t="s">
        <v>38</v>
      </c>
      <c r="E164" s="652">
        <v>58.92421226046159</v>
      </c>
      <c r="F164" s="652">
        <v>4052800.8000000003</v>
      </c>
      <c r="G164" s="653">
        <f t="shared" si="6"/>
        <v>0.15875228535868635</v>
      </c>
      <c r="H164" s="652">
        <v>2026400.4000000001</v>
      </c>
      <c r="I164" s="653">
        <f t="shared" si="7"/>
        <v>0.15179268508706795</v>
      </c>
      <c r="J164" s="654">
        <v>0.5</v>
      </c>
      <c r="K164" s="655">
        <v>14</v>
      </c>
      <c r="N164" s="231"/>
    </row>
    <row r="165" spans="1:14" ht="15.75">
      <c r="A165" s="650"/>
      <c r="B165" s="651"/>
      <c r="C165" s="651" t="s">
        <v>350</v>
      </c>
      <c r="D165" s="651" t="s">
        <v>251</v>
      </c>
      <c r="E165" s="652">
        <v>1440</v>
      </c>
      <c r="F165" s="652">
        <v>25344.000000000004</v>
      </c>
      <c r="G165" s="653">
        <f t="shared" si="6"/>
        <v>0.0009927499817238851</v>
      </c>
      <c r="H165" s="652">
        <v>17994.24</v>
      </c>
      <c r="I165" s="653">
        <f t="shared" si="7"/>
        <v>0.0013479043952523508</v>
      </c>
      <c r="J165" s="654">
        <v>0.71</v>
      </c>
      <c r="K165" s="655">
        <v>11</v>
      </c>
      <c r="N165" s="231"/>
    </row>
    <row r="166" spans="1:14" ht="15.75">
      <c r="A166" s="650"/>
      <c r="B166" s="651"/>
      <c r="C166" s="651" t="s">
        <v>351</v>
      </c>
      <c r="D166" s="651" t="s">
        <v>251</v>
      </c>
      <c r="E166" s="652">
        <v>6672</v>
      </c>
      <c r="F166" s="652">
        <v>214838.40000000002</v>
      </c>
      <c r="G166" s="653">
        <f t="shared" si="6"/>
        <v>0.008415436303408646</v>
      </c>
      <c r="H166" s="652">
        <v>152535.264</v>
      </c>
      <c r="I166" s="653">
        <f t="shared" si="7"/>
        <v>0.011426042598997104</v>
      </c>
      <c r="J166" s="654">
        <v>0.7099999999999999</v>
      </c>
      <c r="K166" s="655">
        <v>11</v>
      </c>
      <c r="N166" s="231"/>
    </row>
    <row r="167" spans="1:14" ht="15.75">
      <c r="A167" s="650"/>
      <c r="B167" s="651"/>
      <c r="C167" s="651" t="s">
        <v>352</v>
      </c>
      <c r="D167" s="651" t="s">
        <v>251</v>
      </c>
      <c r="E167" s="652">
        <v>3944</v>
      </c>
      <c r="F167" s="652">
        <v>112009.59999999999</v>
      </c>
      <c r="G167" s="653">
        <f t="shared" si="6"/>
        <v>0.0043875287386718614</v>
      </c>
      <c r="H167" s="652">
        <v>79526.81599999999</v>
      </c>
      <c r="I167" s="653">
        <f t="shared" si="7"/>
        <v>0.005957158781189144</v>
      </c>
      <c r="J167" s="654">
        <v>0.71</v>
      </c>
      <c r="K167" s="655">
        <v>11</v>
      </c>
      <c r="N167" s="231"/>
    </row>
    <row r="168" spans="1:14" ht="15.75">
      <c r="A168" s="650"/>
      <c r="B168" s="651"/>
      <c r="C168" s="651" t="s">
        <v>353</v>
      </c>
      <c r="D168" s="651" t="s">
        <v>251</v>
      </c>
      <c r="E168" s="652">
        <v>27696</v>
      </c>
      <c r="F168" s="652">
        <v>1440192</v>
      </c>
      <c r="G168" s="653">
        <f t="shared" si="6"/>
        <v>0.05641376979477925</v>
      </c>
      <c r="H168" s="652">
        <v>1022536.32</v>
      </c>
      <c r="I168" s="653">
        <f t="shared" si="7"/>
        <v>0.0765956883999082</v>
      </c>
      <c r="J168" s="654">
        <v>0.71</v>
      </c>
      <c r="K168" s="655">
        <v>11</v>
      </c>
      <c r="N168" s="231"/>
    </row>
    <row r="169" spans="1:14" ht="15.75">
      <c r="A169" s="650"/>
      <c r="B169" s="651"/>
      <c r="C169" s="651" t="s">
        <v>354</v>
      </c>
      <c r="D169" s="651" t="s">
        <v>251</v>
      </c>
      <c r="E169" s="652">
        <v>12304</v>
      </c>
      <c r="F169" s="652">
        <v>129192</v>
      </c>
      <c r="G169" s="653">
        <f t="shared" si="6"/>
        <v>0.0050605806360034785</v>
      </c>
      <c r="H169" s="652">
        <v>91726.31999999999</v>
      </c>
      <c r="I169" s="653">
        <f t="shared" si="7"/>
        <v>0.006870993711783526</v>
      </c>
      <c r="J169" s="654">
        <v>0.71</v>
      </c>
      <c r="K169" s="655">
        <v>11</v>
      </c>
      <c r="N169" s="231"/>
    </row>
    <row r="170" spans="1:14" ht="15.75">
      <c r="A170" s="650"/>
      <c r="B170" s="651"/>
      <c r="C170" s="651" t="s">
        <v>333</v>
      </c>
      <c r="D170" s="651" t="s">
        <v>251</v>
      </c>
      <c r="E170" s="652">
        <v>37176</v>
      </c>
      <c r="F170" s="652">
        <v>702626.3999999999</v>
      </c>
      <c r="G170" s="653">
        <f t="shared" si="6"/>
        <v>0.02752258308707067</v>
      </c>
      <c r="H170" s="652">
        <v>498864.7439999999</v>
      </c>
      <c r="I170" s="653">
        <f t="shared" si="7"/>
        <v>0.03736873472144634</v>
      </c>
      <c r="J170" s="654">
        <v>0.71</v>
      </c>
      <c r="K170" s="655">
        <v>11</v>
      </c>
      <c r="N170" s="231"/>
    </row>
    <row r="171" spans="1:14" ht="15.75">
      <c r="A171" s="650"/>
      <c r="B171" s="651"/>
      <c r="C171" s="651" t="s">
        <v>273</v>
      </c>
      <c r="D171" s="651" t="s">
        <v>248</v>
      </c>
      <c r="E171" s="652">
        <v>54088</v>
      </c>
      <c r="F171" s="652">
        <v>25421.359999999997</v>
      </c>
      <c r="G171" s="653">
        <f t="shared" si="6"/>
        <v>0.0009957802507653212</v>
      </c>
      <c r="H171" s="652">
        <v>15252.815999999997</v>
      </c>
      <c r="I171" s="653">
        <f t="shared" si="7"/>
        <v>0.0011425510455776611</v>
      </c>
      <c r="J171" s="654">
        <v>0.6</v>
      </c>
      <c r="K171" s="655">
        <v>20</v>
      </c>
      <c r="N171" s="231"/>
    </row>
    <row r="172" spans="1:14" ht="15.75">
      <c r="A172" s="650"/>
      <c r="B172" s="651"/>
      <c r="C172" s="651" t="s">
        <v>274</v>
      </c>
      <c r="D172" s="651" t="s">
        <v>248</v>
      </c>
      <c r="E172" s="652">
        <v>17395.2</v>
      </c>
      <c r="F172" s="652">
        <v>14785.92</v>
      </c>
      <c r="G172" s="653">
        <f t="shared" si="6"/>
        <v>0.0005791793643375484</v>
      </c>
      <c r="H172" s="652">
        <v>8871.552</v>
      </c>
      <c r="I172" s="653">
        <f t="shared" si="7"/>
        <v>0.0006645462066477818</v>
      </c>
      <c r="J172" s="654">
        <v>0.6</v>
      </c>
      <c r="K172" s="655">
        <v>20</v>
      </c>
      <c r="N172" s="231"/>
    </row>
    <row r="173" spans="1:14" ht="15.75">
      <c r="A173" s="650"/>
      <c r="B173" s="651"/>
      <c r="C173" s="651" t="s">
        <v>275</v>
      </c>
      <c r="D173" s="651" t="s">
        <v>248</v>
      </c>
      <c r="E173" s="652">
        <v>4348.8</v>
      </c>
      <c r="F173" s="652">
        <v>8480.16</v>
      </c>
      <c r="G173" s="653">
        <f t="shared" si="6"/>
        <v>0.00033217640013477037</v>
      </c>
      <c r="H173" s="652">
        <v>5936.111999999999</v>
      </c>
      <c r="I173" s="653">
        <f t="shared" si="7"/>
        <v>0.0004446595941540304</v>
      </c>
      <c r="J173" s="654">
        <v>0.7</v>
      </c>
      <c r="K173" s="655">
        <v>20</v>
      </c>
      <c r="N173" s="231"/>
    </row>
    <row r="174" spans="1:14" ht="15.75">
      <c r="A174" s="650"/>
      <c r="B174" s="651"/>
      <c r="C174" s="651" t="s">
        <v>375</v>
      </c>
      <c r="D174" s="651" t="s">
        <v>248</v>
      </c>
      <c r="E174" s="652">
        <v>3097.6</v>
      </c>
      <c r="F174" s="652">
        <v>2849.792</v>
      </c>
      <c r="G174" s="653">
        <f t="shared" si="6"/>
        <v>0.00011162922016717462</v>
      </c>
      <c r="H174" s="652">
        <v>1709.8752</v>
      </c>
      <c r="I174" s="653">
        <f t="shared" si="7"/>
        <v>0.00012808255849721867</v>
      </c>
      <c r="J174" s="654">
        <v>0.6</v>
      </c>
      <c r="K174" s="655">
        <v>20</v>
      </c>
      <c r="N174" s="231"/>
    </row>
    <row r="175" spans="1:14" ht="15.75">
      <c r="A175" s="650"/>
      <c r="B175" s="651"/>
      <c r="C175" s="651" t="s">
        <v>355</v>
      </c>
      <c r="D175" s="651" t="s">
        <v>248</v>
      </c>
      <c r="E175" s="652">
        <v>3872</v>
      </c>
      <c r="F175" s="652">
        <v>6582.4</v>
      </c>
      <c r="G175" s="653">
        <f t="shared" si="6"/>
        <v>0.0002578392313643979</v>
      </c>
      <c r="H175" s="652">
        <v>4607.679999999999</v>
      </c>
      <c r="I175" s="653">
        <f t="shared" si="7"/>
        <v>0.00034515001044313904</v>
      </c>
      <c r="J175" s="654">
        <v>0.7</v>
      </c>
      <c r="K175" s="655">
        <v>20</v>
      </c>
      <c r="N175" s="231"/>
    </row>
    <row r="176" spans="1:14" ht="15.75">
      <c r="A176" s="650"/>
      <c r="B176" s="651"/>
      <c r="C176" s="651" t="s">
        <v>356</v>
      </c>
      <c r="D176" s="651" t="s">
        <v>248</v>
      </c>
      <c r="E176" s="652">
        <v>12390.4</v>
      </c>
      <c r="F176" s="652">
        <v>12018.688</v>
      </c>
      <c r="G176" s="653">
        <f t="shared" si="6"/>
        <v>0.0004707841024441713</v>
      </c>
      <c r="H176" s="652">
        <v>7211.2128</v>
      </c>
      <c r="I176" s="653">
        <f t="shared" si="7"/>
        <v>0.0005401742684447918</v>
      </c>
      <c r="J176" s="654">
        <v>0.6</v>
      </c>
      <c r="K176" s="655">
        <v>20</v>
      </c>
      <c r="N176" s="231"/>
    </row>
    <row r="177" spans="1:14" ht="15.75">
      <c r="A177" s="650"/>
      <c r="B177" s="651"/>
      <c r="C177" s="651" t="s">
        <v>276</v>
      </c>
      <c r="D177" s="651" t="s">
        <v>38</v>
      </c>
      <c r="E177" s="652">
        <v>3.117187334694691</v>
      </c>
      <c r="F177" s="652">
        <v>214399.8</v>
      </c>
      <c r="G177" s="653">
        <f t="shared" si="6"/>
        <v>0.008398255900079095</v>
      </c>
      <c r="H177" s="652">
        <v>107199.9</v>
      </c>
      <c r="I177" s="653">
        <f t="shared" si="7"/>
        <v>0.008030081647272263</v>
      </c>
      <c r="J177" s="654">
        <v>0.5</v>
      </c>
      <c r="K177" s="655">
        <v>20</v>
      </c>
      <c r="N177" s="231"/>
    </row>
    <row r="178" spans="1:14" ht="15.75">
      <c r="A178" s="650"/>
      <c r="B178" s="651"/>
      <c r="C178" s="651" t="s">
        <v>361</v>
      </c>
      <c r="D178" s="651" t="s">
        <v>248</v>
      </c>
      <c r="E178" s="652">
        <v>774.4</v>
      </c>
      <c r="F178" s="652">
        <v>487.872</v>
      </c>
      <c r="G178" s="653">
        <f t="shared" si="6"/>
        <v>1.911043714818479E-05</v>
      </c>
      <c r="H178" s="652">
        <v>292.7232</v>
      </c>
      <c r="I178" s="653">
        <f t="shared" si="7"/>
        <v>2.192717713403472E-05</v>
      </c>
      <c r="J178" s="654">
        <v>0.6</v>
      </c>
      <c r="K178" s="655">
        <v>15</v>
      </c>
      <c r="N178" s="231"/>
    </row>
    <row r="179" spans="1:14" ht="15.75">
      <c r="A179" s="650"/>
      <c r="B179" s="651"/>
      <c r="C179" s="651" t="s">
        <v>362</v>
      </c>
      <c r="D179" s="651" t="s">
        <v>248</v>
      </c>
      <c r="E179" s="652">
        <v>193.6</v>
      </c>
      <c r="F179" s="652">
        <v>373.64799999999997</v>
      </c>
      <c r="G179" s="653">
        <f t="shared" si="6"/>
        <v>1.4636168133331998E-05</v>
      </c>
      <c r="H179" s="652">
        <v>261.55359999999996</v>
      </c>
      <c r="I179" s="653">
        <f t="shared" si="7"/>
        <v>1.9592338828095834E-05</v>
      </c>
      <c r="J179" s="654">
        <v>0.7</v>
      </c>
      <c r="K179" s="655">
        <v>15</v>
      </c>
      <c r="N179" s="231"/>
    </row>
    <row r="180" spans="1:14" ht="15.75">
      <c r="A180" s="650"/>
      <c r="B180" s="651"/>
      <c r="C180" s="651" t="s">
        <v>364</v>
      </c>
      <c r="D180" s="651" t="s">
        <v>250</v>
      </c>
      <c r="E180" s="652">
        <v>13064</v>
      </c>
      <c r="F180" s="652">
        <v>135865.6</v>
      </c>
      <c r="G180" s="653">
        <f t="shared" si="6"/>
        <v>0.005321992263135443</v>
      </c>
      <c r="H180" s="652">
        <v>81519.36</v>
      </c>
      <c r="I180" s="653">
        <f t="shared" si="7"/>
        <v>0.006106415366370498</v>
      </c>
      <c r="J180" s="654">
        <v>0.6</v>
      </c>
      <c r="K180" s="655">
        <v>7</v>
      </c>
      <c r="N180" s="231"/>
    </row>
    <row r="181" spans="1:14" ht="15.75">
      <c r="A181" s="650"/>
      <c r="B181" s="651"/>
      <c r="C181" s="651" t="s">
        <v>365</v>
      </c>
      <c r="D181" s="651" t="s">
        <v>250</v>
      </c>
      <c r="E181" s="652">
        <v>288</v>
      </c>
      <c r="F181" s="652">
        <v>979.1999999999999</v>
      </c>
      <c r="G181" s="653">
        <f t="shared" si="6"/>
        <v>3.8356249293877374E-05</v>
      </c>
      <c r="H181" s="652">
        <v>587.52</v>
      </c>
      <c r="I181" s="653">
        <f t="shared" si="7"/>
        <v>4.400968255945575E-05</v>
      </c>
      <c r="J181" s="654">
        <v>0.6</v>
      </c>
      <c r="K181" s="655">
        <v>7</v>
      </c>
      <c r="N181" s="231"/>
    </row>
    <row r="182" spans="1:14" ht="15.75">
      <c r="A182" s="650"/>
      <c r="B182" s="651"/>
      <c r="C182" s="651" t="s">
        <v>366</v>
      </c>
      <c r="D182" s="651" t="s">
        <v>250</v>
      </c>
      <c r="E182" s="652">
        <v>12520</v>
      </c>
      <c r="F182" s="652">
        <v>46324</v>
      </c>
      <c r="G182" s="653">
        <f t="shared" si="6"/>
        <v>0.0018145576922891907</v>
      </c>
      <c r="H182" s="652">
        <v>27794.399999999998</v>
      </c>
      <c r="I182" s="653">
        <f t="shared" si="7"/>
        <v>0.0020820103501677165</v>
      </c>
      <c r="J182" s="654">
        <v>0.6</v>
      </c>
      <c r="K182" s="655">
        <v>7</v>
      </c>
      <c r="N182" s="231"/>
    </row>
    <row r="183" spans="1:14" ht="15.75">
      <c r="A183" s="650"/>
      <c r="B183" s="651"/>
      <c r="C183" s="651" t="s">
        <v>367</v>
      </c>
      <c r="D183" s="651" t="s">
        <v>248</v>
      </c>
      <c r="E183" s="652">
        <v>486.4</v>
      </c>
      <c r="F183" s="652">
        <v>175.10399999999998</v>
      </c>
      <c r="G183" s="653">
        <f t="shared" si="6"/>
        <v>6.85899987372866E-06</v>
      </c>
      <c r="H183" s="652">
        <v>105.06239999999998</v>
      </c>
      <c r="I183" s="653">
        <f t="shared" si="7"/>
        <v>7.869966763573262E-06</v>
      </c>
      <c r="J183" s="654">
        <v>0.6</v>
      </c>
      <c r="K183" s="655">
        <v>20</v>
      </c>
      <c r="N183" s="231"/>
    </row>
    <row r="184" spans="1:14" ht="15.75">
      <c r="A184" s="650"/>
      <c r="B184" s="651"/>
      <c r="C184" s="651" t="s">
        <v>368</v>
      </c>
      <c r="D184" s="651" t="s">
        <v>248</v>
      </c>
      <c r="E184" s="652">
        <v>121.6</v>
      </c>
      <c r="F184" s="652">
        <v>218.88</v>
      </c>
      <c r="G184" s="653">
        <f t="shared" si="6"/>
        <v>8.573749842160825E-06</v>
      </c>
      <c r="H184" s="652">
        <v>153.21599999999998</v>
      </c>
      <c r="I184" s="653">
        <f t="shared" si="7"/>
        <v>1.1477034863544342E-05</v>
      </c>
      <c r="J184" s="654">
        <v>0.7</v>
      </c>
      <c r="K184" s="655">
        <v>20</v>
      </c>
      <c r="N184" s="231"/>
    </row>
    <row r="185" spans="1:14" ht="15.75">
      <c r="A185" s="650"/>
      <c r="B185" s="651"/>
      <c r="C185" s="651" t="s">
        <v>369</v>
      </c>
      <c r="D185" s="651" t="s">
        <v>248</v>
      </c>
      <c r="E185" s="652">
        <v>1740.8</v>
      </c>
      <c r="F185" s="652">
        <v>5222.4</v>
      </c>
      <c r="G185" s="653">
        <f t="shared" si="6"/>
        <v>0.00020456666290067933</v>
      </c>
      <c r="H185" s="652">
        <v>3133.4399999999996</v>
      </c>
      <c r="I185" s="653">
        <f t="shared" si="7"/>
        <v>0.00023471830698376398</v>
      </c>
      <c r="J185" s="654">
        <v>0.6</v>
      </c>
      <c r="K185" s="655">
        <v>20</v>
      </c>
      <c r="N185" s="231"/>
    </row>
    <row r="186" spans="1:14" ht="15.75">
      <c r="A186" s="650"/>
      <c r="B186" s="651"/>
      <c r="C186" s="651" t="s">
        <v>370</v>
      </c>
      <c r="D186" s="651" t="s">
        <v>248</v>
      </c>
      <c r="E186" s="652">
        <v>435.2</v>
      </c>
      <c r="F186" s="652">
        <v>2350.08</v>
      </c>
      <c r="G186" s="653">
        <f t="shared" si="6"/>
        <v>9.20549983053057E-05</v>
      </c>
      <c r="H186" s="652">
        <v>1645.0559999999998</v>
      </c>
      <c r="I186" s="653">
        <f t="shared" si="7"/>
        <v>0.0001232271111664761</v>
      </c>
      <c r="J186" s="654">
        <v>0.7</v>
      </c>
      <c r="K186" s="655">
        <v>20</v>
      </c>
      <c r="N186" s="231"/>
    </row>
    <row r="187" spans="1:14" ht="15.75">
      <c r="A187" s="650"/>
      <c r="B187" s="651" t="s">
        <v>314</v>
      </c>
      <c r="C187" s="651" t="s">
        <v>252</v>
      </c>
      <c r="D187" s="651" t="s">
        <v>38</v>
      </c>
      <c r="E187" s="652">
        <v>6.7694293247766515</v>
      </c>
      <c r="F187" s="652">
        <v>465600.60000000003</v>
      </c>
      <c r="G187" s="653">
        <f t="shared" si="6"/>
        <v>0.018238044000182686</v>
      </c>
      <c r="H187" s="652">
        <v>232800.30000000002</v>
      </c>
      <c r="I187" s="653">
        <f t="shared" si="7"/>
        <v>0.01743849963021866</v>
      </c>
      <c r="J187" s="654">
        <v>0.5</v>
      </c>
      <c r="K187" s="655">
        <v>20</v>
      </c>
      <c r="N187" s="231"/>
    </row>
    <row r="188" spans="1:14" ht="16.5" thickBot="1">
      <c r="A188" s="656"/>
      <c r="B188" s="657"/>
      <c r="C188" s="657" t="s">
        <v>376</v>
      </c>
      <c r="D188" s="657" t="s">
        <v>38</v>
      </c>
      <c r="E188" s="658">
        <v>25.183082090917967</v>
      </c>
      <c r="F188" s="658">
        <v>1732089.6</v>
      </c>
      <c r="G188" s="659">
        <f t="shared" si="6"/>
        <v>0.06784769250095216</v>
      </c>
      <c r="H188" s="658">
        <v>866044.8</v>
      </c>
      <c r="I188" s="659">
        <f t="shared" si="7"/>
        <v>0.06487329236497029</v>
      </c>
      <c r="J188" s="660">
        <v>0.5</v>
      </c>
      <c r="K188" s="661">
        <v>20</v>
      </c>
      <c r="N188" s="231"/>
    </row>
    <row r="189" spans="1:14" ht="16.5" thickBot="1">
      <c r="A189" s="674" t="s">
        <v>320</v>
      </c>
      <c r="B189" s="689"/>
      <c r="C189" s="675"/>
      <c r="D189" s="690"/>
      <c r="E189" s="676">
        <f>SUM(E148:E188)</f>
        <v>214499.1651751038</v>
      </c>
      <c r="F189" s="676">
        <f>SUM(F148:F188)</f>
        <v>25529086.34255605</v>
      </c>
      <c r="G189" s="691">
        <f>F189/$F$217</f>
        <v>0.4158017919385756</v>
      </c>
      <c r="H189" s="676">
        <f>SUM(H148:H188)</f>
        <v>13349789.542478027</v>
      </c>
      <c r="I189" s="691">
        <f>H189/$H$217</f>
        <v>0.41302938814434237</v>
      </c>
      <c r="J189" s="692">
        <v>0.5229246892484523</v>
      </c>
      <c r="K189" s="693">
        <v>14.926829268292684</v>
      </c>
      <c r="N189" s="231"/>
    </row>
    <row r="190" spans="1:14" ht="15.75">
      <c r="A190" s="668" t="s">
        <v>14</v>
      </c>
      <c r="B190" s="669" t="s">
        <v>13</v>
      </c>
      <c r="C190" s="669" t="s">
        <v>325</v>
      </c>
      <c r="D190" s="669" t="s">
        <v>38</v>
      </c>
      <c r="E190" s="670">
        <v>13.98218315094758</v>
      </c>
      <c r="F190" s="670">
        <v>43199.99624359259</v>
      </c>
      <c r="G190" s="671">
        <f>F190/$F$208</f>
        <v>0.017841919107016914</v>
      </c>
      <c r="H190" s="670">
        <v>30239.99737051481</v>
      </c>
      <c r="I190" s="671">
        <f>H190/$H$208</f>
        <v>0.019907145340616515</v>
      </c>
      <c r="J190" s="672">
        <v>0.7</v>
      </c>
      <c r="K190" s="673">
        <v>15</v>
      </c>
      <c r="N190" s="231"/>
    </row>
    <row r="191" spans="1:14" ht="15.75">
      <c r="A191" s="650"/>
      <c r="B191" s="651" t="s">
        <v>312</v>
      </c>
      <c r="C191" s="651" t="s">
        <v>326</v>
      </c>
      <c r="D191" s="651" t="s">
        <v>38</v>
      </c>
      <c r="E191" s="652">
        <v>7.09654054007052</v>
      </c>
      <c r="F191" s="652">
        <v>21925.79809346672</v>
      </c>
      <c r="G191" s="653">
        <f aca="true" t="shared" si="8" ref="G191:G207">F191/$F$208</f>
        <v>0.009055517360107209</v>
      </c>
      <c r="H191" s="652">
        <v>15348.058665426704</v>
      </c>
      <c r="I191" s="653">
        <f aca="true" t="shared" si="9" ref="I191:I207">H191/$H$208</f>
        <v>0.010103705724752074</v>
      </c>
      <c r="J191" s="654">
        <v>0.7</v>
      </c>
      <c r="K191" s="655">
        <v>15</v>
      </c>
      <c r="N191" s="231"/>
    </row>
    <row r="192" spans="1:14" ht="15.75">
      <c r="A192" s="650"/>
      <c r="B192" s="651"/>
      <c r="C192" s="651" t="s">
        <v>327</v>
      </c>
      <c r="D192" s="651" t="s">
        <v>38</v>
      </c>
      <c r="E192" s="652">
        <v>2.0798497437034524</v>
      </c>
      <c r="F192" s="652">
        <v>6425.999441234397</v>
      </c>
      <c r="G192" s="653">
        <f t="shared" si="8"/>
        <v>0.0026539854671687657</v>
      </c>
      <c r="H192" s="652">
        <v>4498.199608864077</v>
      </c>
      <c r="I192" s="653">
        <f t="shared" si="9"/>
        <v>0.002961187869416706</v>
      </c>
      <c r="J192" s="654">
        <v>0.7</v>
      </c>
      <c r="K192" s="655">
        <v>15</v>
      </c>
      <c r="N192" s="231"/>
    </row>
    <row r="193" spans="1:14" ht="15.75">
      <c r="A193" s="650"/>
      <c r="B193" s="651"/>
      <c r="C193" s="651" t="s">
        <v>328</v>
      </c>
      <c r="D193" s="651" t="s">
        <v>38</v>
      </c>
      <c r="E193" s="652">
        <v>1.4401648645476008</v>
      </c>
      <c r="F193" s="652">
        <v>4449.599613090037</v>
      </c>
      <c r="G193" s="653">
        <f t="shared" si="8"/>
        <v>0.0018377176680227422</v>
      </c>
      <c r="H193" s="652">
        <v>3114.7197291630255</v>
      </c>
      <c r="I193" s="653">
        <f t="shared" si="9"/>
        <v>0.002050435970083501</v>
      </c>
      <c r="J193" s="654">
        <v>0.7</v>
      </c>
      <c r="K193" s="655">
        <v>5</v>
      </c>
      <c r="N193" s="231"/>
    </row>
    <row r="194" spans="1:14" ht="15.75">
      <c r="A194" s="650"/>
      <c r="B194" s="651"/>
      <c r="C194" s="651" t="s">
        <v>329</v>
      </c>
      <c r="D194" s="651" t="s">
        <v>248</v>
      </c>
      <c r="E194" s="652">
        <v>9696</v>
      </c>
      <c r="F194" s="652">
        <v>8144.639999999999</v>
      </c>
      <c r="G194" s="653">
        <f t="shared" si="8"/>
        <v>0.003363796774804754</v>
      </c>
      <c r="H194" s="652">
        <v>4886.784</v>
      </c>
      <c r="I194" s="653">
        <f t="shared" si="9"/>
        <v>0.0032169949667738076</v>
      </c>
      <c r="J194" s="654">
        <v>0.6</v>
      </c>
      <c r="K194" s="655">
        <v>20</v>
      </c>
      <c r="N194" s="231"/>
    </row>
    <row r="195" spans="1:14" ht="15.75">
      <c r="A195" s="650"/>
      <c r="B195" s="651"/>
      <c r="C195" s="651" t="s">
        <v>330</v>
      </c>
      <c r="D195" s="651" t="s">
        <v>248</v>
      </c>
      <c r="E195" s="652">
        <v>2424</v>
      </c>
      <c r="F195" s="652">
        <v>3393.6</v>
      </c>
      <c r="G195" s="653">
        <f t="shared" si="8"/>
        <v>0.0014015819895019808</v>
      </c>
      <c r="H195" s="652">
        <v>2375.52</v>
      </c>
      <c r="I195" s="653">
        <f t="shared" si="9"/>
        <v>0.0015638169977372678</v>
      </c>
      <c r="J195" s="654">
        <v>0.7000000000000001</v>
      </c>
      <c r="K195" s="655">
        <v>20</v>
      </c>
      <c r="N195" s="231"/>
    </row>
    <row r="196" spans="1:14" ht="15.75">
      <c r="A196" s="650"/>
      <c r="B196" s="651"/>
      <c r="C196" s="651" t="s">
        <v>331</v>
      </c>
      <c r="D196" s="651" t="s">
        <v>38</v>
      </c>
      <c r="E196" s="652">
        <v>12.360832496402283</v>
      </c>
      <c r="F196" s="652">
        <v>38190.59667917933</v>
      </c>
      <c r="G196" s="653">
        <f t="shared" si="8"/>
        <v>0.015772999903899076</v>
      </c>
      <c r="H196" s="652">
        <v>26733.41767542553</v>
      </c>
      <c r="I196" s="653">
        <f t="shared" si="9"/>
        <v>0.017598745945494192</v>
      </c>
      <c r="J196" s="654">
        <v>0.7</v>
      </c>
      <c r="K196" s="655">
        <v>20</v>
      </c>
      <c r="N196" s="231"/>
    </row>
    <row r="197" spans="1:14" ht="15.75">
      <c r="A197" s="650"/>
      <c r="B197" s="651"/>
      <c r="C197" s="651" t="s">
        <v>332</v>
      </c>
      <c r="D197" s="651" t="s">
        <v>38</v>
      </c>
      <c r="E197" s="652">
        <v>21.299525666610148</v>
      </c>
      <c r="F197" s="652">
        <v>65807.99427773937</v>
      </c>
      <c r="G197" s="653">
        <f t="shared" si="8"/>
        <v>0.027179190106355763</v>
      </c>
      <c r="H197" s="652">
        <v>46065.595994417556</v>
      </c>
      <c r="I197" s="653">
        <f t="shared" si="9"/>
        <v>0.030325218068872485</v>
      </c>
      <c r="J197" s="654">
        <v>0.7</v>
      </c>
      <c r="K197" s="655">
        <v>20</v>
      </c>
      <c r="N197" s="231"/>
    </row>
    <row r="198" spans="1:14" ht="15.75">
      <c r="A198" s="650"/>
      <c r="B198" s="651"/>
      <c r="C198" s="651" t="s">
        <v>333</v>
      </c>
      <c r="D198" s="651" t="s">
        <v>251</v>
      </c>
      <c r="E198" s="652">
        <v>8080</v>
      </c>
      <c r="F198" s="652">
        <v>67064</v>
      </c>
      <c r="G198" s="653">
        <f t="shared" si="8"/>
        <v>0.027697929792539145</v>
      </c>
      <c r="H198" s="652">
        <v>40238.4</v>
      </c>
      <c r="I198" s="653">
        <f t="shared" si="9"/>
        <v>0.0264891450637129</v>
      </c>
      <c r="J198" s="654">
        <v>0.6</v>
      </c>
      <c r="K198" s="655">
        <v>11</v>
      </c>
      <c r="N198" s="231"/>
    </row>
    <row r="199" spans="1:14" ht="15.75">
      <c r="A199" s="650"/>
      <c r="B199" s="651" t="s">
        <v>313</v>
      </c>
      <c r="C199" s="651" t="s">
        <v>334</v>
      </c>
      <c r="D199" s="651" t="s">
        <v>38</v>
      </c>
      <c r="E199" s="652">
        <v>12.687083436591061</v>
      </c>
      <c r="F199" s="652">
        <v>39198.59659152983</v>
      </c>
      <c r="G199" s="653">
        <f t="shared" si="8"/>
        <v>0.016189311349729472</v>
      </c>
      <c r="H199" s="652">
        <v>27439.01761407088</v>
      </c>
      <c r="I199" s="653">
        <f t="shared" si="9"/>
        <v>0.01806324600344191</v>
      </c>
      <c r="J199" s="654">
        <v>0.7</v>
      </c>
      <c r="K199" s="655">
        <v>15</v>
      </c>
      <c r="N199" s="231"/>
    </row>
    <row r="200" spans="1:14" ht="15.75">
      <c r="A200" s="650"/>
      <c r="B200" s="651"/>
      <c r="C200" s="651" t="s">
        <v>335</v>
      </c>
      <c r="D200" s="651" t="s">
        <v>38</v>
      </c>
      <c r="E200" s="652">
        <v>1.8275878560217733</v>
      </c>
      <c r="F200" s="652">
        <v>5646.599509006248</v>
      </c>
      <c r="G200" s="653">
        <f t="shared" si="8"/>
        <v>0.0023320875099463356</v>
      </c>
      <c r="H200" s="652">
        <v>3952.619656304373</v>
      </c>
      <c r="I200" s="653">
        <f t="shared" si="9"/>
        <v>0.0026020297888964166</v>
      </c>
      <c r="J200" s="654">
        <v>0.7</v>
      </c>
      <c r="K200" s="655">
        <v>15</v>
      </c>
      <c r="N200" s="231"/>
    </row>
    <row r="201" spans="1:14" ht="15.75">
      <c r="A201" s="650"/>
      <c r="B201" s="651"/>
      <c r="C201" s="651" t="s">
        <v>336</v>
      </c>
      <c r="D201" s="651" t="s">
        <v>38</v>
      </c>
      <c r="E201" s="652">
        <v>2.5744694726682233</v>
      </c>
      <c r="F201" s="652">
        <v>7954.199308351486</v>
      </c>
      <c r="G201" s="653">
        <f t="shared" si="8"/>
        <v>0.00328514335557949</v>
      </c>
      <c r="H201" s="652">
        <v>5567.93951584604</v>
      </c>
      <c r="I201" s="653">
        <f t="shared" si="9"/>
        <v>0.003665403135841016</v>
      </c>
      <c r="J201" s="654">
        <v>0.7</v>
      </c>
      <c r="K201" s="655">
        <v>5</v>
      </c>
      <c r="N201" s="231"/>
    </row>
    <row r="202" spans="1:14" ht="15.75">
      <c r="A202" s="650"/>
      <c r="B202" s="651"/>
      <c r="C202" s="651" t="s">
        <v>337</v>
      </c>
      <c r="D202" s="651" t="s">
        <v>38</v>
      </c>
      <c r="E202" s="652">
        <v>32.498089188589915</v>
      </c>
      <c r="F202" s="652">
        <v>100407.59126917008</v>
      </c>
      <c r="G202" s="653">
        <f t="shared" si="8"/>
        <v>0.04146908048448406</v>
      </c>
      <c r="H202" s="652">
        <v>70285.31388841906</v>
      </c>
      <c r="I202" s="653">
        <f t="shared" si="9"/>
        <v>0.04626918255792794</v>
      </c>
      <c r="J202" s="654">
        <v>0.7</v>
      </c>
      <c r="K202" s="655">
        <v>20</v>
      </c>
      <c r="N202" s="231"/>
    </row>
    <row r="203" spans="1:14" ht="15.75">
      <c r="A203" s="650"/>
      <c r="B203" s="651"/>
      <c r="C203" s="651" t="s">
        <v>338</v>
      </c>
      <c r="D203" s="651" t="s">
        <v>38</v>
      </c>
      <c r="E203" s="652">
        <v>8.930536896703144</v>
      </c>
      <c r="F203" s="652">
        <v>27592.197600751282</v>
      </c>
      <c r="G203" s="653">
        <f t="shared" si="8"/>
        <v>0.011395782416310927</v>
      </c>
      <c r="H203" s="652">
        <v>19314.538320525895</v>
      </c>
      <c r="I203" s="653">
        <f t="shared" si="9"/>
        <v>0.012714859621929605</v>
      </c>
      <c r="J203" s="654">
        <v>0.7</v>
      </c>
      <c r="K203" s="655">
        <v>6.75</v>
      </c>
      <c r="N203" s="231"/>
    </row>
    <row r="204" spans="1:14" ht="15.75">
      <c r="A204" s="650"/>
      <c r="B204" s="651" t="s">
        <v>11</v>
      </c>
      <c r="C204" s="651" t="s">
        <v>249</v>
      </c>
      <c r="D204" s="651" t="s">
        <v>250</v>
      </c>
      <c r="E204" s="652">
        <v>784968</v>
      </c>
      <c r="F204" s="652">
        <v>204091.68</v>
      </c>
      <c r="G204" s="653">
        <f t="shared" si="8"/>
        <v>0.08429137874092457</v>
      </c>
      <c r="H204" s="652">
        <v>128577.75839999999</v>
      </c>
      <c r="I204" s="653">
        <f t="shared" si="9"/>
        <v>0.08464339770529221</v>
      </c>
      <c r="J204" s="654">
        <v>0.63</v>
      </c>
      <c r="K204" s="655">
        <v>5</v>
      </c>
      <c r="N204" s="231"/>
    </row>
    <row r="205" spans="1:14" ht="15.75">
      <c r="A205" s="650"/>
      <c r="B205" s="651"/>
      <c r="C205" s="651" t="s">
        <v>339</v>
      </c>
      <c r="D205" s="651" t="s">
        <v>250</v>
      </c>
      <c r="E205" s="652">
        <v>3208856</v>
      </c>
      <c r="F205" s="652">
        <v>641771.2000000001</v>
      </c>
      <c r="G205" s="653">
        <f t="shared" si="8"/>
        <v>0.2650562692424192</v>
      </c>
      <c r="H205" s="652">
        <v>295214.75200000004</v>
      </c>
      <c r="I205" s="653">
        <f t="shared" si="9"/>
        <v>0.1943413851116354</v>
      </c>
      <c r="J205" s="654">
        <v>0.46</v>
      </c>
      <c r="K205" s="655">
        <v>5</v>
      </c>
      <c r="N205" s="231"/>
    </row>
    <row r="206" spans="1:14" ht="15.75">
      <c r="A206" s="650"/>
      <c r="B206" s="651" t="s">
        <v>314</v>
      </c>
      <c r="C206" s="651" t="s">
        <v>252</v>
      </c>
      <c r="D206" s="651" t="s">
        <v>38</v>
      </c>
      <c r="E206" s="652">
        <v>336.6082423578413</v>
      </c>
      <c r="F206" s="652">
        <v>1040000.3095679348</v>
      </c>
      <c r="G206" s="653">
        <f t="shared" si="8"/>
        <v>0.42952784740891736</v>
      </c>
      <c r="H206" s="652">
        <v>728000.2166975543</v>
      </c>
      <c r="I206" s="653">
        <f t="shared" si="9"/>
        <v>0.47924627585878027</v>
      </c>
      <c r="J206" s="654">
        <v>0.7</v>
      </c>
      <c r="K206" s="655">
        <v>20</v>
      </c>
      <c r="N206" s="231"/>
    </row>
    <row r="207" spans="1:14" ht="16.5" thickBot="1">
      <c r="A207" s="656"/>
      <c r="B207" s="657"/>
      <c r="C207" s="657" t="s">
        <v>253</v>
      </c>
      <c r="D207" s="657" t="s">
        <v>38</v>
      </c>
      <c r="E207" s="658">
        <v>31.07132391622864</v>
      </c>
      <c r="F207" s="658">
        <v>95999.39165248016</v>
      </c>
      <c r="G207" s="659">
        <f t="shared" si="8"/>
        <v>0.03964846132227222</v>
      </c>
      <c r="H207" s="658">
        <v>67199.57415673611</v>
      </c>
      <c r="I207" s="659">
        <f t="shared" si="9"/>
        <v>0.04423782426879586</v>
      </c>
      <c r="J207" s="660">
        <v>0.7</v>
      </c>
      <c r="K207" s="661">
        <v>20</v>
      </c>
      <c r="N207" s="231"/>
    </row>
    <row r="208" spans="1:14" ht="16.5" thickBot="1">
      <c r="A208" s="674" t="s">
        <v>317</v>
      </c>
      <c r="B208" s="689"/>
      <c r="C208" s="675"/>
      <c r="D208" s="690"/>
      <c r="E208" s="676">
        <f>SUM(E190:E207)</f>
        <v>4014508.4564295867</v>
      </c>
      <c r="F208" s="676">
        <f>SUM(F190:F207)</f>
        <v>2421263.9898475264</v>
      </c>
      <c r="G208" s="691">
        <f>F208/$F$217</f>
        <v>0.03943603355897249</v>
      </c>
      <c r="H208" s="676">
        <f>SUM(H190:H207)</f>
        <v>1519052.4232932683</v>
      </c>
      <c r="I208" s="691">
        <f>H208/$H$217</f>
        <v>0.04699799131331751</v>
      </c>
      <c r="J208" s="692">
        <v>0.6273799262132203</v>
      </c>
      <c r="K208" s="693">
        <v>14.041666666666666</v>
      </c>
      <c r="N208" s="231"/>
    </row>
    <row r="209" spans="1:14" ht="15.75">
      <c r="A209" s="668" t="s">
        <v>68</v>
      </c>
      <c r="B209" s="694"/>
      <c r="C209" s="669" t="s">
        <v>415</v>
      </c>
      <c r="D209" s="695"/>
      <c r="E209" s="696"/>
      <c r="F209" s="696">
        <v>3508377.498686481</v>
      </c>
      <c r="G209" s="671">
        <f>F209/$F$216</f>
        <v>0.2775073840849837</v>
      </c>
      <c r="H209" s="696">
        <v>1620543.7615266931</v>
      </c>
      <c r="I209" s="671">
        <f>H209/$H$216</f>
        <v>0.2723865454805557</v>
      </c>
      <c r="J209" s="671">
        <f>H209/F209</f>
        <v>0.461906896317006</v>
      </c>
      <c r="K209" s="697">
        <v>12.98523067057464</v>
      </c>
      <c r="N209" s="231"/>
    </row>
    <row r="210" spans="1:14" ht="15.75">
      <c r="A210" s="698"/>
      <c r="B210" s="699"/>
      <c r="C210" s="700" t="s">
        <v>416</v>
      </c>
      <c r="D210" s="701"/>
      <c r="E210" s="702"/>
      <c r="F210" s="702">
        <v>2888564.860231085</v>
      </c>
      <c r="G210" s="703">
        <f aca="true" t="shared" si="10" ref="G210:G215">F210/$F$216</f>
        <v>0.22848113648621032</v>
      </c>
      <c r="H210" s="702">
        <v>1508316.6214321984</v>
      </c>
      <c r="I210" s="703">
        <f aca="true" t="shared" si="11" ref="I210:I215">H210/$H$216</f>
        <v>0.253523023417626</v>
      </c>
      <c r="J210" s="703">
        <f aca="true" t="shared" si="12" ref="J210:J217">H210/F210</f>
        <v>0.5221681680748318</v>
      </c>
      <c r="K210" s="704">
        <v>15</v>
      </c>
      <c r="N210" s="231"/>
    </row>
    <row r="211" spans="1:14" ht="15.75">
      <c r="A211" s="698"/>
      <c r="B211" s="699"/>
      <c r="C211" s="700" t="s">
        <v>417</v>
      </c>
      <c r="D211" s="701"/>
      <c r="E211" s="702"/>
      <c r="F211" s="702">
        <v>4455446.052797057</v>
      </c>
      <c r="G211" s="703">
        <f t="shared" si="10"/>
        <v>0.35241908246942827</v>
      </c>
      <c r="H211" s="702">
        <v>2339710.646396731</v>
      </c>
      <c r="I211" s="703">
        <f t="shared" si="11"/>
        <v>0.3932665784944222</v>
      </c>
      <c r="J211" s="703">
        <f t="shared" si="12"/>
        <v>0.5251349962879471</v>
      </c>
      <c r="K211" s="704">
        <v>17.548481126639288</v>
      </c>
      <c r="N211" s="231"/>
    </row>
    <row r="212" spans="1:14" ht="15.75">
      <c r="A212" s="698"/>
      <c r="B212" s="699"/>
      <c r="C212" s="700" t="s">
        <v>418</v>
      </c>
      <c r="D212" s="701"/>
      <c r="E212" s="702"/>
      <c r="F212" s="702">
        <v>239144.45790492478</v>
      </c>
      <c r="G212" s="703">
        <f t="shared" si="10"/>
        <v>0.018915966983730704</v>
      </c>
      <c r="H212" s="702">
        <v>170749.14294411626</v>
      </c>
      <c r="I212" s="703">
        <f t="shared" si="11"/>
        <v>0.02870010072822543</v>
      </c>
      <c r="J212" s="703">
        <f t="shared" si="12"/>
        <v>0.7139999999999999</v>
      </c>
      <c r="K212" s="704">
        <v>15.1854203951892</v>
      </c>
      <c r="N212" s="231"/>
    </row>
    <row r="213" spans="1:14" ht="15.75">
      <c r="A213" s="698"/>
      <c r="B213" s="699"/>
      <c r="C213" s="700" t="s">
        <v>419</v>
      </c>
      <c r="D213" s="701"/>
      <c r="E213" s="702"/>
      <c r="F213" s="702">
        <v>261665.66755556964</v>
      </c>
      <c r="G213" s="703">
        <f t="shared" si="10"/>
        <v>0.020697360798655078</v>
      </c>
      <c r="H213" s="702">
        <v>11732.224134945025</v>
      </c>
      <c r="I213" s="703">
        <f t="shared" si="11"/>
        <v>0.0019719924131580678</v>
      </c>
      <c r="J213" s="703">
        <f t="shared" si="12"/>
        <v>0.044836696554596586</v>
      </c>
      <c r="K213" s="704">
        <v>19.407692307692308</v>
      </c>
      <c r="N213" s="231"/>
    </row>
    <row r="214" spans="1:14" ht="15.75">
      <c r="A214" s="698"/>
      <c r="B214" s="699"/>
      <c r="C214" s="700" t="s">
        <v>420</v>
      </c>
      <c r="D214" s="701"/>
      <c r="E214" s="702"/>
      <c r="F214" s="702">
        <v>739584.6365482662</v>
      </c>
      <c r="G214" s="703">
        <f t="shared" si="10"/>
        <v>0.05850003252922289</v>
      </c>
      <c r="H214" s="702">
        <v>34141.00325373581</v>
      </c>
      <c r="I214" s="703">
        <f t="shared" si="11"/>
        <v>0.0057385367530985555</v>
      </c>
      <c r="J214" s="703">
        <f t="shared" si="12"/>
        <v>0.04616240193019171</v>
      </c>
      <c r="K214" s="704">
        <v>16.238929277112923</v>
      </c>
      <c r="N214" s="231"/>
    </row>
    <row r="215" spans="1:14" ht="16.5" thickBot="1">
      <c r="A215" s="705"/>
      <c r="B215" s="706"/>
      <c r="C215" s="707" t="s">
        <v>421</v>
      </c>
      <c r="D215" s="708"/>
      <c r="E215" s="709"/>
      <c r="F215" s="709">
        <v>549682.2159978405</v>
      </c>
      <c r="G215" s="710">
        <f t="shared" si="10"/>
        <v>0.04347903664776902</v>
      </c>
      <c r="H215" s="709">
        <v>264233.20898515644</v>
      </c>
      <c r="I215" s="710">
        <f t="shared" si="11"/>
        <v>0.04441322271291404</v>
      </c>
      <c r="J215" s="710">
        <f t="shared" si="12"/>
        <v>0.48070176057177466</v>
      </c>
      <c r="K215" s="711">
        <v>15.562832516280015</v>
      </c>
      <c r="N215" s="231"/>
    </row>
    <row r="216" spans="1:11" ht="16.5" thickBot="1">
      <c r="A216" s="680" t="s">
        <v>318</v>
      </c>
      <c r="B216" s="712"/>
      <c r="C216" s="681"/>
      <c r="D216" s="713"/>
      <c r="E216" s="682"/>
      <c r="F216" s="682">
        <f>SUM(F209:F215)</f>
        <v>12642465.389721224</v>
      </c>
      <c r="G216" s="683">
        <f>F216/$F$217</f>
        <v>0.20591256941321404</v>
      </c>
      <c r="H216" s="682">
        <f>SUM(H209:H215)</f>
        <v>5949426.608673576</v>
      </c>
      <c r="I216" s="683">
        <f>H216/$H$217</f>
        <v>0.18406942103253474</v>
      </c>
      <c r="J216" s="714">
        <f t="shared" si="12"/>
        <v>0.47059069772187573</v>
      </c>
      <c r="K216" s="715">
        <v>15.53070383686707</v>
      </c>
    </row>
    <row r="217" spans="1:11" ht="16.5" thickBot="1">
      <c r="A217" s="680" t="s">
        <v>17</v>
      </c>
      <c r="B217" s="712"/>
      <c r="C217" s="681"/>
      <c r="D217" s="713"/>
      <c r="E217" s="682">
        <f>E70+E147+E189+E208+E216</f>
        <v>8400021.553090157</v>
      </c>
      <c r="F217" s="682">
        <f>F70+F147+F189+F208+F216</f>
        <v>61397249.452756904</v>
      </c>
      <c r="G217" s="683">
        <f>G70+G147+G189+G208+G216</f>
        <v>1.0000000000000002</v>
      </c>
      <c r="H217" s="682">
        <f>H70+H147+H189+H208+H216</f>
        <v>32321645.688351464</v>
      </c>
      <c r="I217" s="683">
        <f>I70+I147+I189+I208+I216</f>
        <v>0.9999999999999999</v>
      </c>
      <c r="J217" s="714">
        <f t="shared" si="12"/>
        <v>0.5264347503583506</v>
      </c>
      <c r="K217" s="684"/>
    </row>
    <row r="218" spans="5:9" ht="15">
      <c r="E218" s="171"/>
      <c r="F218" s="171"/>
      <c r="G218" s="171"/>
      <c r="H218" s="184"/>
      <c r="I218" s="171"/>
    </row>
    <row r="219" spans="5:9" ht="15">
      <c r="E219" s="171"/>
      <c r="F219" s="171"/>
      <c r="G219" s="171"/>
      <c r="H219" s="184"/>
      <c r="I219" s="171"/>
    </row>
    <row r="220" spans="5:9" ht="15">
      <c r="E220" s="171"/>
      <c r="F220" s="171"/>
      <c r="G220" s="171"/>
      <c r="H220" s="184"/>
      <c r="I220" s="171"/>
    </row>
    <row r="221" spans="5:9" ht="15">
      <c r="E221" s="171"/>
      <c r="F221" s="171"/>
      <c r="G221" s="171"/>
      <c r="H221" s="184"/>
      <c r="I221" s="171"/>
    </row>
    <row r="222" spans="5:9" ht="15">
      <c r="E222" s="171"/>
      <c r="F222" s="171"/>
      <c r="G222" s="171"/>
      <c r="H222" s="184"/>
      <c r="I222" s="171"/>
    </row>
    <row r="223" spans="5:9" ht="15">
      <c r="E223" s="171"/>
      <c r="F223" s="171"/>
      <c r="G223" s="171"/>
      <c r="H223" s="184"/>
      <c r="I223" s="171"/>
    </row>
    <row r="224" spans="5:9" ht="15">
      <c r="E224" s="171"/>
      <c r="F224" s="171"/>
      <c r="G224" s="171"/>
      <c r="H224" s="184"/>
      <c r="I224" s="171"/>
    </row>
    <row r="225" spans="5:9" ht="15">
      <c r="E225" s="171"/>
      <c r="F225" s="171"/>
      <c r="G225" s="171"/>
      <c r="H225" s="184"/>
      <c r="I225" s="171"/>
    </row>
    <row r="226" spans="5:9" ht="15">
      <c r="E226" s="171"/>
      <c r="F226" s="171"/>
      <c r="G226" s="171"/>
      <c r="H226" s="184"/>
      <c r="I226" s="171"/>
    </row>
    <row r="227" spans="5:9" ht="15">
      <c r="E227" s="171"/>
      <c r="F227" s="171"/>
      <c r="G227" s="171"/>
      <c r="H227" s="184"/>
      <c r="I227" s="171"/>
    </row>
    <row r="228" spans="5:9" ht="15">
      <c r="E228" s="171"/>
      <c r="F228" s="171"/>
      <c r="G228" s="171"/>
      <c r="H228" s="184"/>
      <c r="I228" s="171"/>
    </row>
    <row r="229" spans="5:9" ht="15">
      <c r="E229" s="171"/>
      <c r="F229" s="171"/>
      <c r="G229" s="171"/>
      <c r="H229" s="184"/>
      <c r="I229" s="171"/>
    </row>
    <row r="230" spans="5:9" ht="15">
      <c r="E230" s="171"/>
      <c r="F230" s="171"/>
      <c r="G230" s="171"/>
      <c r="H230" s="184"/>
      <c r="I230" s="171"/>
    </row>
    <row r="231" spans="5:9" ht="15">
      <c r="E231" s="171"/>
      <c r="F231" s="171"/>
      <c r="G231" s="171"/>
      <c r="H231" s="184"/>
      <c r="I231" s="171"/>
    </row>
    <row r="232" spans="5:9" ht="15">
      <c r="E232" s="171"/>
      <c r="F232" s="171"/>
      <c r="G232" s="171"/>
      <c r="H232" s="184"/>
      <c r="I232" s="171"/>
    </row>
    <row r="233" spans="5:9" ht="15">
      <c r="E233" s="171"/>
      <c r="F233" s="171"/>
      <c r="G233" s="171"/>
      <c r="H233" s="184"/>
      <c r="I233" s="171"/>
    </row>
    <row r="234" spans="5:9" ht="15">
      <c r="E234" s="171"/>
      <c r="F234" s="171"/>
      <c r="G234" s="171"/>
      <c r="H234" s="184"/>
      <c r="I234" s="171"/>
    </row>
    <row r="235" spans="5:9" ht="15">
      <c r="E235" s="171"/>
      <c r="F235" s="171"/>
      <c r="G235" s="171"/>
      <c r="H235" s="184"/>
      <c r="I235" s="171"/>
    </row>
    <row r="236" spans="5:9" ht="15">
      <c r="E236" s="171"/>
      <c r="F236" s="171"/>
      <c r="G236" s="171"/>
      <c r="H236" s="184"/>
      <c r="I236" s="171"/>
    </row>
    <row r="237" spans="5:9" ht="15">
      <c r="E237" s="171"/>
      <c r="F237" s="171"/>
      <c r="G237" s="171"/>
      <c r="H237" s="184"/>
      <c r="I237" s="171"/>
    </row>
    <row r="238" spans="5:9" ht="15">
      <c r="E238" s="171"/>
      <c r="F238" s="171"/>
      <c r="G238" s="171"/>
      <c r="H238" s="184"/>
      <c r="I238" s="171"/>
    </row>
    <row r="239" spans="5:9" ht="15">
      <c r="E239" s="171"/>
      <c r="F239" s="171"/>
      <c r="G239" s="171"/>
      <c r="H239" s="184"/>
      <c r="I239" s="171"/>
    </row>
    <row r="240" spans="5:9" ht="15">
      <c r="E240" s="171"/>
      <c r="F240" s="171"/>
      <c r="G240" s="171"/>
      <c r="H240" s="184"/>
      <c r="I240" s="171"/>
    </row>
    <row r="241" spans="5:9" ht="15">
      <c r="E241" s="171"/>
      <c r="F241" s="171"/>
      <c r="G241" s="171"/>
      <c r="H241" s="184"/>
      <c r="I241" s="171"/>
    </row>
    <row r="242" spans="5:9" ht="15">
      <c r="E242" s="171"/>
      <c r="F242" s="171"/>
      <c r="G242" s="171"/>
      <c r="H242" s="184"/>
      <c r="I242" s="171"/>
    </row>
    <row r="243" spans="5:9" ht="15">
      <c r="E243" s="171"/>
      <c r="F243" s="171"/>
      <c r="G243" s="171"/>
      <c r="H243" s="184"/>
      <c r="I243" s="171"/>
    </row>
    <row r="244" spans="5:9" ht="15">
      <c r="E244" s="171"/>
      <c r="F244" s="171"/>
      <c r="G244" s="171"/>
      <c r="H244" s="184"/>
      <c r="I244" s="171"/>
    </row>
    <row r="245" spans="5:9" ht="15">
      <c r="E245" s="171"/>
      <c r="F245" s="171"/>
      <c r="G245" s="171"/>
      <c r="H245" s="184"/>
      <c r="I245" s="171"/>
    </row>
    <row r="246" spans="5:9" ht="15">
      <c r="E246" s="171"/>
      <c r="F246" s="171"/>
      <c r="G246" s="171"/>
      <c r="H246" s="184"/>
      <c r="I246" s="171"/>
    </row>
    <row r="247" spans="5:9" ht="15">
      <c r="E247" s="171"/>
      <c r="F247" s="171"/>
      <c r="G247" s="171"/>
      <c r="H247" s="184"/>
      <c r="I247" s="171"/>
    </row>
    <row r="248" spans="5:9" ht="15">
      <c r="E248" s="171"/>
      <c r="F248" s="171"/>
      <c r="G248" s="171"/>
      <c r="H248" s="184"/>
      <c r="I248" s="171"/>
    </row>
    <row r="249" spans="5:9" ht="15">
      <c r="E249" s="171"/>
      <c r="F249" s="171"/>
      <c r="G249" s="171"/>
      <c r="H249" s="184"/>
      <c r="I249" s="171"/>
    </row>
    <row r="250" spans="5:9" ht="15">
      <c r="E250" s="171"/>
      <c r="F250" s="171"/>
      <c r="G250" s="171"/>
      <c r="H250" s="184"/>
      <c r="I250" s="171"/>
    </row>
    <row r="251" spans="5:9" ht="15">
      <c r="E251" s="171"/>
      <c r="F251" s="171"/>
      <c r="G251" s="171"/>
      <c r="H251" s="184"/>
      <c r="I251" s="171"/>
    </row>
    <row r="252" spans="5:9" ht="15">
      <c r="E252" s="171"/>
      <c r="F252" s="171"/>
      <c r="G252" s="171"/>
      <c r="H252" s="184"/>
      <c r="I252" s="171"/>
    </row>
    <row r="253" spans="5:9" ht="15">
      <c r="E253" s="171"/>
      <c r="F253" s="171"/>
      <c r="G253" s="171"/>
      <c r="H253" s="184"/>
      <c r="I253" s="171"/>
    </row>
    <row r="254" spans="5:9" ht="15">
      <c r="E254" s="171"/>
      <c r="F254" s="171"/>
      <c r="G254" s="171"/>
      <c r="H254" s="184"/>
      <c r="I254" s="171"/>
    </row>
    <row r="255" spans="5:9" ht="15">
      <c r="E255" s="171"/>
      <c r="F255" s="171"/>
      <c r="G255" s="171"/>
      <c r="H255" s="184"/>
      <c r="I255" s="171"/>
    </row>
    <row r="256" spans="5:9" ht="15">
      <c r="E256" s="171"/>
      <c r="F256" s="171"/>
      <c r="G256" s="171"/>
      <c r="H256" s="184"/>
      <c r="I256" s="171"/>
    </row>
    <row r="257" spans="5:9" ht="15">
      <c r="E257" s="171"/>
      <c r="F257" s="171"/>
      <c r="G257" s="171"/>
      <c r="H257" s="184"/>
      <c r="I257" s="171"/>
    </row>
    <row r="258" spans="5:9" ht="15">
      <c r="E258" s="171"/>
      <c r="F258" s="171"/>
      <c r="G258" s="171"/>
      <c r="H258" s="184"/>
      <c r="I258" s="171"/>
    </row>
    <row r="259" spans="5:9" ht="15">
      <c r="E259" s="171"/>
      <c r="F259" s="171"/>
      <c r="G259" s="171"/>
      <c r="H259" s="184"/>
      <c r="I259" s="171"/>
    </row>
    <row r="260" spans="5:9" ht="15">
      <c r="E260" s="171"/>
      <c r="F260" s="171"/>
      <c r="G260" s="171"/>
      <c r="H260" s="184"/>
      <c r="I260" s="171"/>
    </row>
    <row r="261" spans="5:9" ht="15">
      <c r="E261" s="171"/>
      <c r="F261" s="171"/>
      <c r="G261" s="171"/>
      <c r="H261" s="184"/>
      <c r="I261" s="171"/>
    </row>
    <row r="262" spans="5:9" ht="15">
      <c r="E262" s="171"/>
      <c r="F262" s="171"/>
      <c r="G262" s="171"/>
      <c r="H262" s="184"/>
      <c r="I262" s="171"/>
    </row>
    <row r="263" spans="5:9" ht="15">
      <c r="E263" s="171"/>
      <c r="F263" s="171"/>
      <c r="G263" s="171"/>
      <c r="H263" s="184"/>
      <c r="I263" s="171"/>
    </row>
    <row r="264" spans="5:9" ht="15">
      <c r="E264" s="171"/>
      <c r="F264" s="171"/>
      <c r="G264" s="171"/>
      <c r="H264" s="184"/>
      <c r="I264" s="171"/>
    </row>
    <row r="265" spans="5:9" ht="15">
      <c r="E265" s="171"/>
      <c r="F265" s="171"/>
      <c r="G265" s="171"/>
      <c r="H265" s="184"/>
      <c r="I265" s="171"/>
    </row>
    <row r="266" spans="5:9" ht="15">
      <c r="E266" s="171"/>
      <c r="F266" s="171"/>
      <c r="G266" s="171"/>
      <c r="H266" s="184"/>
      <c r="I266" s="171"/>
    </row>
    <row r="267" spans="5:9" ht="15">
      <c r="E267" s="171"/>
      <c r="F267" s="171"/>
      <c r="G267" s="171"/>
      <c r="H267" s="184"/>
      <c r="I267" s="171"/>
    </row>
    <row r="268" spans="5:9" ht="15">
      <c r="E268" s="171"/>
      <c r="F268" s="171"/>
      <c r="G268" s="171"/>
      <c r="H268" s="184"/>
      <c r="I268" s="171"/>
    </row>
    <row r="269" spans="5:9" ht="15">
      <c r="E269" s="171"/>
      <c r="F269" s="171"/>
      <c r="G269" s="171"/>
      <c r="H269" s="184"/>
      <c r="I269" s="171"/>
    </row>
    <row r="270" spans="5:9" ht="15">
      <c r="E270" s="171"/>
      <c r="F270" s="171"/>
      <c r="G270" s="171"/>
      <c r="H270" s="184"/>
      <c r="I270" s="171"/>
    </row>
    <row r="271" spans="5:9" ht="15">
      <c r="E271" s="171"/>
      <c r="F271" s="171"/>
      <c r="G271" s="171"/>
      <c r="H271" s="184"/>
      <c r="I271" s="171"/>
    </row>
    <row r="272" spans="5:9" ht="15">
      <c r="E272" s="171"/>
      <c r="F272" s="171"/>
      <c r="G272" s="171"/>
      <c r="H272" s="184"/>
      <c r="I272" s="171"/>
    </row>
    <row r="273" spans="5:9" ht="15">
      <c r="E273" s="171"/>
      <c r="F273" s="171"/>
      <c r="G273" s="171"/>
      <c r="H273" s="184"/>
      <c r="I273" s="171"/>
    </row>
    <row r="274" spans="5:9" ht="15">
      <c r="E274" s="171"/>
      <c r="F274" s="171"/>
      <c r="G274" s="171"/>
      <c r="H274" s="184"/>
      <c r="I274" s="171"/>
    </row>
    <row r="275" spans="5:9" ht="15">
      <c r="E275" s="171"/>
      <c r="F275" s="171"/>
      <c r="G275" s="171"/>
      <c r="H275" s="184"/>
      <c r="I275" s="171"/>
    </row>
    <row r="276" spans="5:9" ht="15">
      <c r="E276" s="171"/>
      <c r="F276" s="171"/>
      <c r="G276" s="171"/>
      <c r="H276" s="184"/>
      <c r="I276" s="171"/>
    </row>
    <row r="277" spans="8:9" ht="15">
      <c r="H277" s="184"/>
      <c r="I277" s="171"/>
    </row>
    <row r="278" spans="8:9" ht="15">
      <c r="H278" s="184"/>
      <c r="I278" s="171"/>
    </row>
    <row r="279" spans="8:9" ht="15">
      <c r="H279" s="184"/>
      <c r="I279" s="171"/>
    </row>
    <row r="280" spans="8:9" ht="15">
      <c r="H280" s="184"/>
      <c r="I280" s="171"/>
    </row>
    <row r="281" spans="8:9" ht="15">
      <c r="H281" s="184"/>
      <c r="I281" s="171"/>
    </row>
    <row r="282" spans="8:9" ht="15">
      <c r="H282" s="184"/>
      <c r="I282" s="171"/>
    </row>
    <row r="283" spans="8:9" ht="15">
      <c r="H283" s="184"/>
      <c r="I283" s="171"/>
    </row>
    <row r="284" spans="8:9" ht="15">
      <c r="H284" s="184"/>
      <c r="I284" s="171"/>
    </row>
    <row r="285" spans="8:9" ht="15">
      <c r="H285" s="184"/>
      <c r="I285" s="171"/>
    </row>
    <row r="286" spans="8:9" ht="15">
      <c r="H286" s="184"/>
      <c r="I286" s="171"/>
    </row>
    <row r="287" ht="15">
      <c r="H287" s="184"/>
    </row>
    <row r="288" ht="15">
      <c r="H288" s="184"/>
    </row>
    <row r="289" ht="15">
      <c r="H289" s="184"/>
    </row>
    <row r="290" ht="15">
      <c r="H290" s="184"/>
    </row>
    <row r="291" ht="15">
      <c r="H291" s="184"/>
    </row>
    <row r="292" ht="15">
      <c r="H292" s="184"/>
    </row>
    <row r="293" ht="15">
      <c r="H293" s="184"/>
    </row>
    <row r="294" ht="15">
      <c r="H294" s="184"/>
    </row>
  </sheetData>
  <sheetProtection/>
  <mergeCells count="1">
    <mergeCell ref="A3:C3"/>
  </mergeCells>
  <printOptions horizontalCentered="1"/>
  <pageMargins left="0.5" right="0.5" top="0.5" bottom="0.5" header="0.3" footer="0.3"/>
  <pageSetup fitToHeight="99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0"/>
  <sheetViews>
    <sheetView zoomScalePageLayoutView="90" workbookViewId="0" topLeftCell="A1">
      <selection activeCell="A1" sqref="A1"/>
    </sheetView>
  </sheetViews>
  <sheetFormatPr defaultColWidth="8.8515625" defaultRowHeight="15"/>
  <cols>
    <col min="1" max="1" width="40.7109375" style="49" customWidth="1"/>
    <col min="2" max="2" width="12.7109375" style="49" customWidth="1"/>
    <col min="3" max="4" width="12.7109375" style="86" customWidth="1"/>
    <col min="5" max="12" width="12.7109375" style="49" customWidth="1"/>
    <col min="13" max="13" width="12.7109375" style="50" customWidth="1"/>
    <col min="14" max="14" width="12.7109375" style="87" customWidth="1"/>
    <col min="15" max="254" width="8.8515625" style="49" customWidth="1"/>
    <col min="255" max="255" width="49.421875" style="49" customWidth="1"/>
    <col min="256" max="16384" width="13.421875" style="49" customWidth="1"/>
  </cols>
  <sheetData>
    <row r="2" spans="1:14" s="79" customFormat="1" ht="16.5" thickBot="1">
      <c r="A2" s="51" t="s">
        <v>592</v>
      </c>
      <c r="B2" s="15"/>
      <c r="C2" s="610"/>
      <c r="D2" s="610"/>
      <c r="E2" s="15"/>
      <c r="F2" s="15"/>
      <c r="G2" s="15"/>
      <c r="H2" s="15"/>
      <c r="I2" s="15"/>
      <c r="J2" s="15"/>
      <c r="K2" s="15"/>
      <c r="L2" s="15"/>
      <c r="M2" s="611"/>
      <c r="N2" s="612"/>
    </row>
    <row r="3" spans="1:14" s="54" customFormat="1" ht="47.25">
      <c r="A3" s="613" t="s">
        <v>21</v>
      </c>
      <c r="B3" s="613" t="s">
        <v>22</v>
      </c>
      <c r="C3" s="613" t="s">
        <v>23</v>
      </c>
      <c r="D3" s="613" t="s">
        <v>24</v>
      </c>
      <c r="E3" s="613" t="s">
        <v>25</v>
      </c>
      <c r="F3" s="613" t="s">
        <v>26</v>
      </c>
      <c r="G3" s="613" t="s">
        <v>27</v>
      </c>
      <c r="H3" s="613" t="s">
        <v>28</v>
      </c>
      <c r="I3" s="613" t="s">
        <v>29</v>
      </c>
      <c r="J3" s="613" t="s">
        <v>30</v>
      </c>
      <c r="K3" s="613" t="s">
        <v>31</v>
      </c>
      <c r="L3" s="613" t="s">
        <v>32</v>
      </c>
      <c r="M3" s="613" t="s">
        <v>33</v>
      </c>
      <c r="N3" s="613" t="s">
        <v>34</v>
      </c>
    </row>
    <row r="4" spans="1:14" s="54" customFormat="1" ht="15.75">
      <c r="A4" s="614"/>
      <c r="B4" s="615"/>
      <c r="C4" s="615"/>
      <c r="D4" s="615"/>
      <c r="E4" s="615"/>
      <c r="F4" s="615"/>
      <c r="G4" s="615"/>
      <c r="H4" s="615"/>
      <c r="I4" s="615"/>
      <c r="J4" s="616"/>
      <c r="K4" s="616"/>
      <c r="L4" s="617"/>
      <c r="M4" s="617"/>
      <c r="N4" s="618"/>
    </row>
    <row r="5" spans="1:14" ht="15.75">
      <c r="A5" s="619"/>
      <c r="B5" s="620"/>
      <c r="C5" s="621"/>
      <c r="D5" s="621"/>
      <c r="E5" s="621"/>
      <c r="F5" s="621"/>
      <c r="G5" s="621"/>
      <c r="H5" s="621"/>
      <c r="I5" s="621"/>
      <c r="J5" s="622"/>
      <c r="K5" s="622"/>
      <c r="L5" s="621"/>
      <c r="M5" s="620"/>
      <c r="N5" s="623"/>
    </row>
    <row r="6" spans="1:36" ht="15.75">
      <c r="A6" s="619"/>
      <c r="B6" s="624"/>
      <c r="C6" s="622"/>
      <c r="D6" s="622"/>
      <c r="E6" s="622"/>
      <c r="F6" s="625"/>
      <c r="G6" s="622"/>
      <c r="H6" s="622"/>
      <c r="I6" s="625"/>
      <c r="J6" s="622"/>
      <c r="K6" s="622"/>
      <c r="L6" s="625"/>
      <c r="M6" s="626"/>
      <c r="N6" s="623"/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</row>
    <row r="7" spans="1:36" ht="15.75">
      <c r="A7" s="619"/>
      <c r="B7" s="624"/>
      <c r="C7" s="622"/>
      <c r="D7" s="622"/>
      <c r="E7" s="622"/>
      <c r="F7" s="625"/>
      <c r="G7" s="622"/>
      <c r="H7" s="622"/>
      <c r="I7" s="625"/>
      <c r="J7" s="622"/>
      <c r="K7" s="622"/>
      <c r="L7" s="625"/>
      <c r="M7" s="626"/>
      <c r="N7" s="627"/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</row>
    <row r="8" spans="1:36" ht="15.75">
      <c r="A8" s="619"/>
      <c r="B8" s="624"/>
      <c r="C8" s="622"/>
      <c r="D8" s="628"/>
      <c r="E8" s="622"/>
      <c r="F8" s="625"/>
      <c r="G8" s="622"/>
      <c r="H8" s="622"/>
      <c r="I8" s="625"/>
      <c r="J8" s="622"/>
      <c r="K8" s="622"/>
      <c r="L8" s="625"/>
      <c r="M8" s="626"/>
      <c r="N8" s="627"/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</row>
    <row r="9" spans="1:36" ht="15.75">
      <c r="A9" s="619"/>
      <c r="B9" s="624"/>
      <c r="C9" s="622"/>
      <c r="D9" s="628"/>
      <c r="E9" s="622"/>
      <c r="F9" s="625"/>
      <c r="G9" s="622"/>
      <c r="H9" s="622"/>
      <c r="I9" s="625"/>
      <c r="J9" s="622"/>
      <c r="K9" s="622"/>
      <c r="L9" s="625"/>
      <c r="M9" s="626"/>
      <c r="N9" s="627"/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</row>
    <row r="10" spans="1:36" ht="15.75">
      <c r="A10" s="619"/>
      <c r="B10" s="624"/>
      <c r="C10" s="629"/>
      <c r="D10" s="628"/>
      <c r="E10" s="629"/>
      <c r="F10" s="625"/>
      <c r="G10" s="629"/>
      <c r="H10" s="629"/>
      <c r="I10" s="625"/>
      <c r="J10" s="629"/>
      <c r="K10" s="629"/>
      <c r="L10" s="625"/>
      <c r="M10" s="626"/>
      <c r="N10" s="627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</row>
    <row r="11" spans="1:36" ht="15.75">
      <c r="A11" s="619"/>
      <c r="B11" s="624"/>
      <c r="C11" s="629"/>
      <c r="D11" s="628"/>
      <c r="E11" s="629"/>
      <c r="F11" s="625"/>
      <c r="G11" s="629"/>
      <c r="H11" s="629"/>
      <c r="I11" s="625"/>
      <c r="J11" s="629"/>
      <c r="K11" s="629"/>
      <c r="L11" s="625"/>
      <c r="M11" s="626"/>
      <c r="N11" s="627"/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</row>
    <row r="12" spans="1:36" ht="15.75">
      <c r="A12" s="619"/>
      <c r="B12" s="624"/>
      <c r="C12" s="629"/>
      <c r="D12" s="629"/>
      <c r="E12" s="629"/>
      <c r="F12" s="625"/>
      <c r="G12" s="629"/>
      <c r="H12" s="629"/>
      <c r="I12" s="625"/>
      <c r="J12" s="629"/>
      <c r="K12" s="629"/>
      <c r="L12" s="625"/>
      <c r="M12" s="626"/>
      <c r="N12" s="627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</row>
    <row r="13" spans="1:36" ht="15.75">
      <c r="A13" s="630"/>
      <c r="B13" s="624"/>
      <c r="C13" s="629"/>
      <c r="D13" s="629"/>
      <c r="E13" s="629"/>
      <c r="F13" s="625"/>
      <c r="G13" s="629"/>
      <c r="H13" s="629"/>
      <c r="I13" s="625"/>
      <c r="J13" s="629"/>
      <c r="K13" s="629"/>
      <c r="L13" s="625"/>
      <c r="M13" s="626"/>
      <c r="N13" s="627"/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</row>
    <row r="14" spans="1:36" ht="15.75">
      <c r="A14" s="630"/>
      <c r="B14" s="624"/>
      <c r="C14" s="629"/>
      <c r="D14" s="629"/>
      <c r="E14" s="629"/>
      <c r="F14" s="625"/>
      <c r="G14" s="629"/>
      <c r="H14" s="629"/>
      <c r="I14" s="625"/>
      <c r="J14" s="629"/>
      <c r="K14" s="629"/>
      <c r="L14" s="625"/>
      <c r="M14" s="626"/>
      <c r="N14" s="627"/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</row>
    <row r="15" spans="1:36" ht="15.75">
      <c r="A15" s="630"/>
      <c r="B15" s="624"/>
      <c r="C15" s="629"/>
      <c r="D15" s="629"/>
      <c r="E15" s="629"/>
      <c r="F15" s="625"/>
      <c r="G15" s="629"/>
      <c r="H15" s="629"/>
      <c r="I15" s="625"/>
      <c r="J15" s="629"/>
      <c r="K15" s="629"/>
      <c r="L15" s="625"/>
      <c r="M15" s="626"/>
      <c r="N15" s="627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6" ht="16.5" thickBot="1">
      <c r="A16" s="631"/>
      <c r="B16" s="632"/>
      <c r="C16" s="633"/>
      <c r="D16" s="633"/>
      <c r="E16" s="633"/>
      <c r="F16" s="634"/>
      <c r="G16" s="633"/>
      <c r="H16" s="633"/>
      <c r="I16" s="634"/>
      <c r="J16" s="633"/>
      <c r="K16" s="633"/>
      <c r="L16" s="634"/>
      <c r="M16" s="635"/>
      <c r="N16" s="636"/>
      <c r="W16" s="81">
        <v>7</v>
      </c>
      <c r="X16" s="81">
        <v>8</v>
      </c>
      <c r="Y16" s="81">
        <v>9</v>
      </c>
      <c r="Z16" s="81">
        <v>10</v>
      </c>
      <c r="AA16" s="81">
        <v>11</v>
      </c>
      <c r="AB16" s="81">
        <v>12</v>
      </c>
      <c r="AC16" s="81">
        <v>13</v>
      </c>
      <c r="AD16" s="81">
        <v>14</v>
      </c>
      <c r="AE16" s="81">
        <v>15</v>
      </c>
      <c r="AF16" s="81">
        <v>16</v>
      </c>
      <c r="AG16" s="81">
        <v>17</v>
      </c>
      <c r="AH16" s="81">
        <v>18</v>
      </c>
      <c r="AI16" s="81">
        <v>19</v>
      </c>
      <c r="AJ16" s="81">
        <v>20</v>
      </c>
    </row>
    <row r="17" spans="1:36" ht="16.5" thickBot="1">
      <c r="A17" s="637" t="s">
        <v>0</v>
      </c>
      <c r="B17" s="638"/>
      <c r="C17" s="639"/>
      <c r="D17" s="639"/>
      <c r="E17" s="639"/>
      <c r="F17" s="640"/>
      <c r="G17" s="641"/>
      <c r="H17" s="641"/>
      <c r="I17" s="642"/>
      <c r="J17" s="641"/>
      <c r="K17" s="641"/>
      <c r="L17" s="642"/>
      <c r="M17" s="643"/>
      <c r="N17" s="644"/>
      <c r="W17" s="85">
        <v>7</v>
      </c>
      <c r="X17" s="85">
        <v>8</v>
      </c>
      <c r="Y17" s="85">
        <v>9</v>
      </c>
      <c r="Z17" s="85">
        <v>10</v>
      </c>
      <c r="AA17" s="85">
        <v>11</v>
      </c>
      <c r="AB17" s="85">
        <v>12</v>
      </c>
      <c r="AC17" s="85">
        <v>13</v>
      </c>
      <c r="AD17" s="85">
        <v>14</v>
      </c>
      <c r="AE17" s="85">
        <v>15</v>
      </c>
      <c r="AF17" s="85">
        <v>16</v>
      </c>
      <c r="AG17" s="85">
        <v>17</v>
      </c>
      <c r="AH17" s="85">
        <v>18</v>
      </c>
      <c r="AI17" s="85">
        <v>19</v>
      </c>
      <c r="AJ17" s="85">
        <v>20</v>
      </c>
    </row>
    <row r="18" spans="1:14" ht="15.75">
      <c r="A18" s="339" t="s">
        <v>591</v>
      </c>
      <c r="B18" s="645"/>
      <c r="C18" s="610"/>
      <c r="D18" s="610"/>
      <c r="E18" s="645"/>
      <c r="F18" s="645"/>
      <c r="G18" s="645"/>
      <c r="H18" s="645"/>
      <c r="I18" s="645"/>
      <c r="J18" s="645"/>
      <c r="K18" s="645"/>
      <c r="L18" s="645"/>
      <c r="M18" s="646"/>
      <c r="N18" s="612"/>
    </row>
    <row r="19" spans="3:14" ht="15">
      <c r="C19" s="55"/>
      <c r="D19" s="55"/>
      <c r="N19" s="56"/>
    </row>
    <row r="20" spans="3:14" ht="15">
      <c r="C20" s="55"/>
      <c r="D20" s="55"/>
      <c r="N20" s="56"/>
    </row>
  </sheetData>
  <sheetProtection/>
  <printOptions horizontalCentered="1"/>
  <pageMargins left="0.5" right="0.5" top="0.5" bottom="0.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2"/>
  <sheetViews>
    <sheetView zoomScalePageLayoutView="90" workbookViewId="0" topLeftCell="A1">
      <selection activeCell="A1" sqref="A1"/>
    </sheetView>
  </sheetViews>
  <sheetFormatPr defaultColWidth="8.8515625" defaultRowHeight="15"/>
  <cols>
    <col min="1" max="1" width="18.7109375" style="0" bestFit="1" customWidth="1"/>
    <col min="2" max="2" width="18.7109375" style="0" customWidth="1"/>
    <col min="3" max="3" width="74.7109375" style="0" bestFit="1" customWidth="1"/>
    <col min="4" max="7" width="15.7109375" style="0" customWidth="1"/>
    <col min="8" max="8" width="15.7109375" style="171" customWidth="1"/>
    <col min="9" max="9" width="15.7109375" style="0" customWidth="1"/>
    <col min="10" max="10" width="15.7109375" style="184" customWidth="1"/>
    <col min="11" max="11" width="15.7109375" style="0" customWidth="1"/>
  </cols>
  <sheetData>
    <row r="2" spans="1:11" ht="16.5" thickBot="1">
      <c r="A2" s="809" t="s">
        <v>697</v>
      </c>
      <c r="B2" s="809"/>
      <c r="C2" s="809"/>
      <c r="D2" s="809"/>
      <c r="E2" s="455"/>
      <c r="F2" s="455"/>
      <c r="G2" s="455"/>
      <c r="H2" s="647"/>
      <c r="I2" s="455"/>
      <c r="J2" s="648"/>
      <c r="K2" s="455"/>
    </row>
    <row r="3" spans="1:11" ht="63">
      <c r="A3" s="810" t="s">
        <v>21</v>
      </c>
      <c r="B3" s="811"/>
      <c r="C3" s="812"/>
      <c r="D3" s="613" t="s">
        <v>698</v>
      </c>
      <c r="E3" s="613" t="s">
        <v>23</v>
      </c>
      <c r="F3" s="613" t="s">
        <v>30</v>
      </c>
      <c r="G3" s="613" t="s">
        <v>32</v>
      </c>
      <c r="H3" s="613" t="s">
        <v>31</v>
      </c>
      <c r="I3" s="613" t="s">
        <v>32</v>
      </c>
      <c r="J3" s="613" t="s">
        <v>33</v>
      </c>
      <c r="K3" s="649" t="s">
        <v>34</v>
      </c>
    </row>
    <row r="4" spans="1:11" ht="15.75">
      <c r="A4" s="650" t="s">
        <v>8</v>
      </c>
      <c r="B4" s="651" t="s">
        <v>316</v>
      </c>
      <c r="C4" s="651" t="s">
        <v>377</v>
      </c>
      <c r="D4" s="651" t="s">
        <v>277</v>
      </c>
      <c r="E4" s="652">
        <v>3178</v>
      </c>
      <c r="F4" s="652">
        <v>142683.01558</v>
      </c>
      <c r="G4" s="653">
        <f>F4/$F$37</f>
        <v>0.03493515982753412</v>
      </c>
      <c r="H4" s="652">
        <v>78475.658569</v>
      </c>
      <c r="I4" s="653">
        <f>H4/$H$37</f>
        <v>0.03184964152701774</v>
      </c>
      <c r="J4" s="654">
        <v>0.55</v>
      </c>
      <c r="K4" s="655">
        <v>18</v>
      </c>
    </row>
    <row r="5" spans="1:11" ht="15.75">
      <c r="A5" s="650"/>
      <c r="B5" s="651"/>
      <c r="C5" s="651" t="s">
        <v>378</v>
      </c>
      <c r="D5" s="651" t="s">
        <v>277</v>
      </c>
      <c r="E5" s="652">
        <v>10</v>
      </c>
      <c r="F5" s="652">
        <v>448.97110000000004</v>
      </c>
      <c r="G5" s="653">
        <f aca="true" t="shared" si="0" ref="G5:G36">F5/$F$37</f>
        <v>0.00010992813035725022</v>
      </c>
      <c r="H5" s="652">
        <v>246.93410500000005</v>
      </c>
      <c r="I5" s="653">
        <f aca="true" t="shared" si="1" ref="I5:I36">H5/$H$37</f>
        <v>0.00010021913633422826</v>
      </c>
      <c r="J5" s="654">
        <v>0.55</v>
      </c>
      <c r="K5" s="655">
        <v>18</v>
      </c>
    </row>
    <row r="6" spans="1:11" ht="15.75">
      <c r="A6" s="650"/>
      <c r="B6" s="651"/>
      <c r="C6" s="651" t="s">
        <v>379</v>
      </c>
      <c r="D6" s="651" t="s">
        <v>277</v>
      </c>
      <c r="E6" s="652">
        <v>570</v>
      </c>
      <c r="F6" s="652">
        <v>17526.2631</v>
      </c>
      <c r="G6" s="653">
        <f t="shared" si="0"/>
        <v>0.004291210135200827</v>
      </c>
      <c r="H6" s="652">
        <v>9639.444705000002</v>
      </c>
      <c r="I6" s="653">
        <f t="shared" si="1"/>
        <v>0.003912204930447537</v>
      </c>
      <c r="J6" s="654">
        <v>0.55</v>
      </c>
      <c r="K6" s="655">
        <v>18</v>
      </c>
    </row>
    <row r="7" spans="1:11" ht="15.75">
      <c r="A7" s="650"/>
      <c r="B7" s="651"/>
      <c r="C7" s="651" t="s">
        <v>380</v>
      </c>
      <c r="D7" s="651" t="s">
        <v>277</v>
      </c>
      <c r="E7" s="652">
        <v>1174</v>
      </c>
      <c r="F7" s="652">
        <v>72998.745914</v>
      </c>
      <c r="G7" s="653">
        <f t="shared" si="0"/>
        <v>0.01787334564908516</v>
      </c>
      <c r="H7" s="652">
        <v>40149.3102527</v>
      </c>
      <c r="I7" s="653">
        <f t="shared" si="1"/>
        <v>0.016294748746596057</v>
      </c>
      <c r="J7" s="654">
        <v>0.55</v>
      </c>
      <c r="K7" s="655">
        <v>18</v>
      </c>
    </row>
    <row r="8" spans="1:11" ht="15.75">
      <c r="A8" s="650"/>
      <c r="B8" s="651"/>
      <c r="C8" s="651" t="s">
        <v>381</v>
      </c>
      <c r="D8" s="651" t="s">
        <v>277</v>
      </c>
      <c r="E8" s="652">
        <v>78</v>
      </c>
      <c r="F8" s="652">
        <v>4428.298680000001</v>
      </c>
      <c r="G8" s="653">
        <f t="shared" si="0"/>
        <v>0.001084244831250562</v>
      </c>
      <c r="H8" s="652">
        <v>2435.5642740000008</v>
      </c>
      <c r="I8" s="653">
        <f t="shared" si="1"/>
        <v>0.0009884829316176545</v>
      </c>
      <c r="J8" s="654">
        <v>0.55</v>
      </c>
      <c r="K8" s="655">
        <v>18</v>
      </c>
    </row>
    <row r="9" spans="1:11" ht="15.75">
      <c r="A9" s="650"/>
      <c r="B9" s="651"/>
      <c r="C9" s="651" t="s">
        <v>382</v>
      </c>
      <c r="D9" s="651" t="s">
        <v>277</v>
      </c>
      <c r="E9" s="652">
        <v>2164</v>
      </c>
      <c r="F9" s="652">
        <v>210896.66668000002</v>
      </c>
      <c r="G9" s="653">
        <f t="shared" si="0"/>
        <v>0.051636901053784066</v>
      </c>
      <c r="H9" s="652">
        <v>115993.16667400002</v>
      </c>
      <c r="I9" s="653">
        <f t="shared" si="1"/>
        <v>0.04707626346202955</v>
      </c>
      <c r="J9" s="654">
        <v>0.55</v>
      </c>
      <c r="K9" s="655">
        <v>18</v>
      </c>
    </row>
    <row r="10" spans="1:11" ht="15.75">
      <c r="A10" s="650"/>
      <c r="B10" s="651"/>
      <c r="C10" s="651" t="s">
        <v>383</v>
      </c>
      <c r="D10" s="651" t="s">
        <v>277</v>
      </c>
      <c r="E10" s="652">
        <v>332</v>
      </c>
      <c r="F10" s="652">
        <v>25155.623400000004</v>
      </c>
      <c r="G10" s="653">
        <f t="shared" si="0"/>
        <v>0.006159217482668916</v>
      </c>
      <c r="H10" s="652">
        <v>13835.592870000004</v>
      </c>
      <c r="I10" s="653">
        <f t="shared" si="1"/>
        <v>0.005615227463632075</v>
      </c>
      <c r="J10" s="654">
        <v>0.55</v>
      </c>
      <c r="K10" s="655">
        <v>18</v>
      </c>
    </row>
    <row r="11" spans="1:11" ht="15.75">
      <c r="A11" s="650"/>
      <c r="B11" s="651"/>
      <c r="C11" s="651" t="s">
        <v>384</v>
      </c>
      <c r="D11" s="651" t="s">
        <v>277</v>
      </c>
      <c r="E11" s="652">
        <v>838</v>
      </c>
      <c r="F11" s="652">
        <v>25549.404899999998</v>
      </c>
      <c r="G11" s="653">
        <f t="shared" si="0"/>
        <v>0.006255632739829728</v>
      </c>
      <c r="H11" s="652">
        <v>14052.172695</v>
      </c>
      <c r="I11" s="653">
        <f t="shared" si="1"/>
        <v>0.005703127201130538</v>
      </c>
      <c r="J11" s="654">
        <v>0.55</v>
      </c>
      <c r="K11" s="655">
        <v>18</v>
      </c>
    </row>
    <row r="12" spans="1:11" ht="15.75">
      <c r="A12" s="650"/>
      <c r="B12" s="651"/>
      <c r="C12" s="651" t="s">
        <v>385</v>
      </c>
      <c r="D12" s="651" t="s">
        <v>277</v>
      </c>
      <c r="E12" s="652">
        <v>164</v>
      </c>
      <c r="F12" s="652">
        <v>4329.642640000001</v>
      </c>
      <c r="G12" s="653">
        <f t="shared" si="0"/>
        <v>0.0010600894367816303</v>
      </c>
      <c r="H12" s="652">
        <v>2381.3034520000006</v>
      </c>
      <c r="I12" s="653">
        <f t="shared" si="1"/>
        <v>0.0009664609726921131</v>
      </c>
      <c r="J12" s="654">
        <v>0.55</v>
      </c>
      <c r="K12" s="655">
        <v>18</v>
      </c>
    </row>
    <row r="13" spans="1:11" ht="15.75">
      <c r="A13" s="650"/>
      <c r="B13" s="651"/>
      <c r="C13" s="651" t="s">
        <v>386</v>
      </c>
      <c r="D13" s="651" t="s">
        <v>277</v>
      </c>
      <c r="E13" s="652">
        <v>4</v>
      </c>
      <c r="F13" s="652">
        <v>105.60104000000001</v>
      </c>
      <c r="G13" s="653">
        <f t="shared" si="0"/>
        <v>2.5855839921503177E-05</v>
      </c>
      <c r="H13" s="652">
        <v>58.08057200000001</v>
      </c>
      <c r="I13" s="653">
        <f t="shared" si="1"/>
        <v>2.35722188461491E-05</v>
      </c>
      <c r="J13" s="654">
        <v>0.55</v>
      </c>
      <c r="K13" s="655">
        <v>18</v>
      </c>
    </row>
    <row r="14" spans="1:11" ht="15.75">
      <c r="A14" s="650"/>
      <c r="B14" s="651"/>
      <c r="C14" s="651" t="s">
        <v>387</v>
      </c>
      <c r="D14" s="651" t="s">
        <v>277</v>
      </c>
      <c r="E14" s="652">
        <v>8</v>
      </c>
      <c r="F14" s="652">
        <v>1094.79128</v>
      </c>
      <c r="G14" s="653">
        <f t="shared" si="0"/>
        <v>0.00026805368662219197</v>
      </c>
      <c r="H14" s="652">
        <v>602.135204</v>
      </c>
      <c r="I14" s="653">
        <f t="shared" si="1"/>
        <v>0.0002443788398581651</v>
      </c>
      <c r="J14" s="654">
        <v>0.55</v>
      </c>
      <c r="K14" s="655">
        <v>18</v>
      </c>
    </row>
    <row r="15" spans="1:11" ht="15.75">
      <c r="A15" s="650"/>
      <c r="B15" s="651"/>
      <c r="C15" s="651" t="s">
        <v>388</v>
      </c>
      <c r="D15" s="651" t="s">
        <v>277</v>
      </c>
      <c r="E15" s="652">
        <v>2</v>
      </c>
      <c r="F15" s="652">
        <v>244.28620800000002</v>
      </c>
      <c r="G15" s="653">
        <f t="shared" si="0"/>
        <v>5.9812148526937124E-05</v>
      </c>
      <c r="H15" s="652">
        <v>134.3574144</v>
      </c>
      <c r="I15" s="653">
        <f t="shared" si="1"/>
        <v>5.4529462551428453E-05</v>
      </c>
      <c r="J15" s="654">
        <v>0.55</v>
      </c>
      <c r="K15" s="655">
        <v>18</v>
      </c>
    </row>
    <row r="16" spans="1:11" ht="15.75">
      <c r="A16" s="650"/>
      <c r="B16" s="651"/>
      <c r="C16" s="651" t="s">
        <v>389</v>
      </c>
      <c r="D16" s="651" t="s">
        <v>277</v>
      </c>
      <c r="E16" s="652">
        <v>890</v>
      </c>
      <c r="F16" s="652">
        <v>19989.5157</v>
      </c>
      <c r="G16" s="653">
        <f t="shared" si="0"/>
        <v>0.0048943241283189495</v>
      </c>
      <c r="H16" s="652">
        <v>10994.233635</v>
      </c>
      <c r="I16" s="653">
        <f t="shared" si="1"/>
        <v>0.004462051119088725</v>
      </c>
      <c r="J16" s="654">
        <v>0.55</v>
      </c>
      <c r="K16" s="655">
        <v>18</v>
      </c>
    </row>
    <row r="17" spans="1:11" ht="15.75">
      <c r="A17" s="650"/>
      <c r="B17" s="651"/>
      <c r="C17" s="651" t="s">
        <v>390</v>
      </c>
      <c r="D17" s="651" t="s">
        <v>277</v>
      </c>
      <c r="E17" s="652">
        <v>232</v>
      </c>
      <c r="F17" s="652">
        <v>4335.30976</v>
      </c>
      <c r="G17" s="653">
        <f t="shared" si="0"/>
        <v>0.0010614770002709286</v>
      </c>
      <c r="H17" s="652">
        <v>2384.420368</v>
      </c>
      <c r="I17" s="653">
        <f t="shared" si="1"/>
        <v>0.0009677259847873288</v>
      </c>
      <c r="J17" s="654">
        <v>0.55</v>
      </c>
      <c r="K17" s="655">
        <v>18</v>
      </c>
    </row>
    <row r="18" spans="1:11" ht="15.75">
      <c r="A18" s="650"/>
      <c r="B18" s="651"/>
      <c r="C18" s="651" t="s">
        <v>391</v>
      </c>
      <c r="D18" s="651" t="s">
        <v>277</v>
      </c>
      <c r="E18" s="652">
        <v>934</v>
      </c>
      <c r="F18" s="652">
        <v>27935.7532</v>
      </c>
      <c r="G18" s="653">
        <f t="shared" si="0"/>
        <v>0.006839917133636374</v>
      </c>
      <c r="H18" s="652">
        <v>15364.664260000001</v>
      </c>
      <c r="I18" s="653">
        <f t="shared" si="1"/>
        <v>0.00623580684491753</v>
      </c>
      <c r="J18" s="654">
        <v>0.55</v>
      </c>
      <c r="K18" s="655">
        <v>18</v>
      </c>
    </row>
    <row r="19" spans="1:11" ht="15.75">
      <c r="A19" s="650"/>
      <c r="B19" s="651"/>
      <c r="C19" s="651" t="s">
        <v>392</v>
      </c>
      <c r="D19" s="651" t="s">
        <v>277</v>
      </c>
      <c r="E19" s="652">
        <v>2</v>
      </c>
      <c r="F19" s="652">
        <v>59.819599999999994</v>
      </c>
      <c r="G19" s="653">
        <f t="shared" si="0"/>
        <v>1.4646503498150692E-05</v>
      </c>
      <c r="H19" s="652">
        <v>32.90078</v>
      </c>
      <c r="I19" s="653">
        <f t="shared" si="1"/>
        <v>1.3352905449502204E-05</v>
      </c>
      <c r="J19" s="654">
        <v>0.55</v>
      </c>
      <c r="K19" s="655">
        <v>18</v>
      </c>
    </row>
    <row r="20" spans="1:11" ht="15.75">
      <c r="A20" s="650"/>
      <c r="B20" s="651"/>
      <c r="C20" s="651" t="s">
        <v>393</v>
      </c>
      <c r="D20" s="651" t="s">
        <v>277</v>
      </c>
      <c r="E20" s="652">
        <v>222</v>
      </c>
      <c r="F20" s="652">
        <v>5065.294080000001</v>
      </c>
      <c r="G20" s="653">
        <f t="shared" si="0"/>
        <v>0.001240209688160436</v>
      </c>
      <c r="H20" s="652">
        <v>2785.9117440000005</v>
      </c>
      <c r="I20" s="653">
        <f t="shared" si="1"/>
        <v>0.0011306727715358054</v>
      </c>
      <c r="J20" s="654">
        <v>0.55</v>
      </c>
      <c r="K20" s="655">
        <v>18</v>
      </c>
    </row>
    <row r="21" spans="1:11" ht="15.75">
      <c r="A21" s="650"/>
      <c r="B21" s="651"/>
      <c r="C21" s="651" t="s">
        <v>394</v>
      </c>
      <c r="D21" s="651" t="s">
        <v>277</v>
      </c>
      <c r="E21" s="652">
        <v>2</v>
      </c>
      <c r="F21" s="652">
        <v>45.633280000000006</v>
      </c>
      <c r="G21" s="653">
        <f t="shared" si="0"/>
        <v>1.117306025369762E-05</v>
      </c>
      <c r="H21" s="652">
        <v>25.098304000000006</v>
      </c>
      <c r="I21" s="653">
        <f t="shared" si="1"/>
        <v>1.0186241185007257E-05</v>
      </c>
      <c r="J21" s="654">
        <v>0.55</v>
      </c>
      <c r="K21" s="655">
        <v>18</v>
      </c>
    </row>
    <row r="22" spans="1:11" ht="15.75">
      <c r="A22" s="650"/>
      <c r="B22" s="651"/>
      <c r="C22" s="651" t="s">
        <v>395</v>
      </c>
      <c r="D22" s="651" t="s">
        <v>277</v>
      </c>
      <c r="E22" s="652">
        <v>934</v>
      </c>
      <c r="F22" s="652">
        <v>20888.1161934</v>
      </c>
      <c r="G22" s="653">
        <f t="shared" si="0"/>
        <v>0.005114341568589748</v>
      </c>
      <c r="H22" s="652">
        <v>11488.463906370001</v>
      </c>
      <c r="I22" s="653">
        <f t="shared" si="1"/>
        <v>0.004662636335727523</v>
      </c>
      <c r="J22" s="654">
        <v>0.55</v>
      </c>
      <c r="K22" s="655">
        <v>18</v>
      </c>
    </row>
    <row r="23" spans="1:11" ht="15.75">
      <c r="A23" s="650"/>
      <c r="B23" s="651"/>
      <c r="C23" s="651" t="s">
        <v>396</v>
      </c>
      <c r="D23" s="651" t="s">
        <v>277</v>
      </c>
      <c r="E23" s="652">
        <v>232</v>
      </c>
      <c r="F23" s="652">
        <v>5293.460480000001</v>
      </c>
      <c r="G23" s="653">
        <f t="shared" si="0"/>
        <v>0.001296074989428924</v>
      </c>
      <c r="H23" s="652">
        <v>2911.4032640000005</v>
      </c>
      <c r="I23" s="653">
        <f t="shared" si="1"/>
        <v>0.0011816039774608417</v>
      </c>
      <c r="J23" s="654">
        <v>0.55</v>
      </c>
      <c r="K23" s="655">
        <v>18</v>
      </c>
    </row>
    <row r="24" spans="1:11" ht="15.75">
      <c r="A24" s="650"/>
      <c r="B24" s="651" t="s">
        <v>16</v>
      </c>
      <c r="C24" s="651" t="s">
        <v>278</v>
      </c>
      <c r="D24" s="651" t="s">
        <v>279</v>
      </c>
      <c r="E24" s="652">
        <v>21548.9607656668</v>
      </c>
      <c r="F24" s="652">
        <v>98877.40647326212</v>
      </c>
      <c r="G24" s="653">
        <f t="shared" si="0"/>
        <v>0.0242095948451461</v>
      </c>
      <c r="H24" s="652">
        <v>54382.57356029417</v>
      </c>
      <c r="I24" s="653">
        <f t="shared" si="1"/>
        <v>0.02207137225473702</v>
      </c>
      <c r="J24" s="654">
        <v>0.55</v>
      </c>
      <c r="K24" s="655">
        <v>10</v>
      </c>
    </row>
    <row r="25" spans="1:11" ht="15.75">
      <c r="A25" s="650"/>
      <c r="B25" s="651"/>
      <c r="C25" s="651" t="s">
        <v>280</v>
      </c>
      <c r="D25" s="651" t="s">
        <v>277</v>
      </c>
      <c r="E25" s="652">
        <v>21886</v>
      </c>
      <c r="F25" s="652">
        <v>48028.827000000005</v>
      </c>
      <c r="G25" s="653">
        <f t="shared" si="0"/>
        <v>0.011759596899136313</v>
      </c>
      <c r="H25" s="652">
        <v>26415.854850000003</v>
      </c>
      <c r="I25" s="653">
        <f t="shared" si="1"/>
        <v>0.010720974158662022</v>
      </c>
      <c r="J25" s="654">
        <v>0.55</v>
      </c>
      <c r="K25" s="655">
        <v>10</v>
      </c>
    </row>
    <row r="26" spans="1:11" ht="15.75">
      <c r="A26" s="650"/>
      <c r="B26" s="651"/>
      <c r="C26" s="651" t="s">
        <v>281</v>
      </c>
      <c r="D26" s="651" t="s">
        <v>279</v>
      </c>
      <c r="E26" s="652">
        <v>11521.34505278322</v>
      </c>
      <c r="F26" s="652">
        <v>100368.197427321</v>
      </c>
      <c r="G26" s="653">
        <f t="shared" si="0"/>
        <v>0.024574606896775247</v>
      </c>
      <c r="H26" s="652">
        <v>55202.50858502656</v>
      </c>
      <c r="I26" s="653">
        <f t="shared" si="1"/>
        <v>0.02240414597195548</v>
      </c>
      <c r="J26" s="654">
        <v>0.55</v>
      </c>
      <c r="K26" s="655">
        <v>10</v>
      </c>
    </row>
    <row r="27" spans="1:11" ht="15.75">
      <c r="A27" s="650"/>
      <c r="B27" s="651"/>
      <c r="C27" s="651" t="s">
        <v>282</v>
      </c>
      <c r="D27" s="651" t="s">
        <v>277</v>
      </c>
      <c r="E27" s="652">
        <v>10214</v>
      </c>
      <c r="F27" s="652">
        <v>22414.623</v>
      </c>
      <c r="G27" s="653">
        <f t="shared" si="0"/>
        <v>0.005488098452333834</v>
      </c>
      <c r="H27" s="652">
        <v>12328.042650000001</v>
      </c>
      <c r="I27" s="653">
        <f t="shared" si="1"/>
        <v>0.005003382530228178</v>
      </c>
      <c r="J27" s="654">
        <v>0.55</v>
      </c>
      <c r="K27" s="655">
        <v>10</v>
      </c>
    </row>
    <row r="28" spans="1:11" ht="15.75">
      <c r="A28" s="650"/>
      <c r="B28" s="651"/>
      <c r="C28" s="651" t="s">
        <v>283</v>
      </c>
      <c r="D28" s="651" t="s">
        <v>284</v>
      </c>
      <c r="E28" s="652">
        <v>121000</v>
      </c>
      <c r="F28" s="652">
        <v>1450790</v>
      </c>
      <c r="G28" s="653">
        <f t="shared" si="0"/>
        <v>0.35521803572879196</v>
      </c>
      <c r="H28" s="652">
        <v>1015552.9999999999</v>
      </c>
      <c r="I28" s="653">
        <f t="shared" si="1"/>
        <v>0.412166009072074</v>
      </c>
      <c r="J28" s="654">
        <v>0.7</v>
      </c>
      <c r="K28" s="655">
        <v>10</v>
      </c>
    </row>
    <row r="29" spans="1:11" ht="15.75">
      <c r="A29" s="650"/>
      <c r="B29" s="651"/>
      <c r="C29" s="651" t="s">
        <v>400</v>
      </c>
      <c r="D29" s="651" t="s">
        <v>279</v>
      </c>
      <c r="E29" s="652">
        <v>40340</v>
      </c>
      <c r="F29" s="652">
        <v>348739.30000000005</v>
      </c>
      <c r="G29" s="653">
        <f t="shared" si="0"/>
        <v>0.08538691962822595</v>
      </c>
      <c r="H29" s="652">
        <v>191806.61500000005</v>
      </c>
      <c r="I29" s="653">
        <f t="shared" si="1"/>
        <v>0.07784543693748514</v>
      </c>
      <c r="J29" s="654">
        <v>0.55</v>
      </c>
      <c r="K29" s="655">
        <v>10</v>
      </c>
    </row>
    <row r="30" spans="1:11" ht="15.75">
      <c r="A30" s="650"/>
      <c r="B30" s="651"/>
      <c r="C30" s="651" t="s">
        <v>285</v>
      </c>
      <c r="D30" s="651" t="s">
        <v>37</v>
      </c>
      <c r="E30" s="652">
        <v>10904</v>
      </c>
      <c r="F30" s="652">
        <v>96434.976</v>
      </c>
      <c r="G30" s="653">
        <f t="shared" si="0"/>
        <v>0.023611579036437524</v>
      </c>
      <c r="H30" s="652">
        <v>53039.2368</v>
      </c>
      <c r="I30" s="653">
        <f t="shared" si="1"/>
        <v>0.021526173972293602</v>
      </c>
      <c r="J30" s="654">
        <v>0.55</v>
      </c>
      <c r="K30" s="655">
        <v>10</v>
      </c>
    </row>
    <row r="31" spans="1:11" ht="15.75">
      <c r="A31" s="650"/>
      <c r="B31" s="651"/>
      <c r="C31" s="651" t="s">
        <v>286</v>
      </c>
      <c r="D31" s="651" t="s">
        <v>37</v>
      </c>
      <c r="E31" s="652">
        <v>5498</v>
      </c>
      <c r="F31" s="652">
        <v>48624.312</v>
      </c>
      <c r="G31" s="653">
        <f t="shared" si="0"/>
        <v>0.011905398160522149</v>
      </c>
      <c r="H31" s="652">
        <v>26743.371600000002</v>
      </c>
      <c r="I31" s="653">
        <f t="shared" si="1"/>
        <v>0.010853898064900058</v>
      </c>
      <c r="J31" s="654">
        <v>0.55</v>
      </c>
      <c r="K31" s="655">
        <v>10</v>
      </c>
    </row>
    <row r="32" spans="1:11" ht="15.75">
      <c r="A32" s="650"/>
      <c r="B32" s="651"/>
      <c r="C32" s="651" t="s">
        <v>401</v>
      </c>
      <c r="D32" s="651" t="s">
        <v>37</v>
      </c>
      <c r="E32" s="652">
        <v>32531.7014891594</v>
      </c>
      <c r="F32" s="652">
        <v>383613.82396016765</v>
      </c>
      <c r="G32" s="653">
        <f t="shared" si="0"/>
        <v>0.09392575701896301</v>
      </c>
      <c r="H32" s="652">
        <v>210987.60317809222</v>
      </c>
      <c r="I32" s="653">
        <f t="shared" si="1"/>
        <v>0.08563011321476745</v>
      </c>
      <c r="J32" s="654">
        <v>0.55</v>
      </c>
      <c r="K32" s="655">
        <v>10</v>
      </c>
    </row>
    <row r="33" spans="1:11" ht="15.75">
      <c r="A33" s="650"/>
      <c r="B33" s="651"/>
      <c r="C33" s="651" t="s">
        <v>287</v>
      </c>
      <c r="D33" s="651" t="s">
        <v>277</v>
      </c>
      <c r="E33" s="652">
        <v>6060</v>
      </c>
      <c r="F33" s="652">
        <v>54406.68</v>
      </c>
      <c r="G33" s="653">
        <f t="shared" si="0"/>
        <v>0.01332117949539558</v>
      </c>
      <c r="H33" s="652">
        <v>29923.674000000003</v>
      </c>
      <c r="I33" s="653">
        <f t="shared" si="1"/>
        <v>0.012144635769234878</v>
      </c>
      <c r="J33" s="654">
        <v>0.55</v>
      </c>
      <c r="K33" s="655">
        <v>11</v>
      </c>
    </row>
    <row r="34" spans="1:11" ht="15.75">
      <c r="A34" s="650"/>
      <c r="B34" s="651"/>
      <c r="C34" s="651" t="s">
        <v>288</v>
      </c>
      <c r="D34" s="651" t="s">
        <v>277</v>
      </c>
      <c r="E34" s="652">
        <v>3050</v>
      </c>
      <c r="F34" s="652">
        <v>22631</v>
      </c>
      <c r="G34" s="653">
        <f t="shared" si="0"/>
        <v>0.005541077183174885</v>
      </c>
      <c r="H34" s="652">
        <v>12447.050000000001</v>
      </c>
      <c r="I34" s="653">
        <f t="shared" si="1"/>
        <v>0.005051682111342845</v>
      </c>
      <c r="J34" s="654">
        <v>0.55</v>
      </c>
      <c r="K34" s="655">
        <v>11</v>
      </c>
    </row>
    <row r="35" spans="1:11" ht="15.75">
      <c r="A35" s="650"/>
      <c r="B35" s="651"/>
      <c r="C35" s="651" t="s">
        <v>696</v>
      </c>
      <c r="D35" s="651" t="s">
        <v>279</v>
      </c>
      <c r="E35" s="652">
        <v>51820</v>
      </c>
      <c r="F35" s="652">
        <v>263520.246</v>
      </c>
      <c r="G35" s="653">
        <f t="shared" si="0"/>
        <v>0.06452149805201858</v>
      </c>
      <c r="H35" s="652">
        <v>144936.1353</v>
      </c>
      <c r="I35" s="653">
        <f t="shared" si="1"/>
        <v>0.058822876262421706</v>
      </c>
      <c r="J35" s="654">
        <v>0.55</v>
      </c>
      <c r="K35" s="655">
        <v>10</v>
      </c>
    </row>
    <row r="36" spans="1:11" ht="16.5" thickBot="1">
      <c r="A36" s="656"/>
      <c r="B36" s="657"/>
      <c r="C36" s="657" t="s">
        <v>403</v>
      </c>
      <c r="D36" s="657" t="s">
        <v>37</v>
      </c>
      <c r="E36" s="658">
        <v>47210</v>
      </c>
      <c r="F36" s="658">
        <v>556700.32</v>
      </c>
      <c r="G36" s="659">
        <f t="shared" si="0"/>
        <v>0.1363050435693587</v>
      </c>
      <c r="H36" s="658">
        <v>306185.176</v>
      </c>
      <c r="I36" s="659">
        <f t="shared" si="1"/>
        <v>0.12426640660699204</v>
      </c>
      <c r="J36" s="660">
        <v>0.55</v>
      </c>
      <c r="K36" s="661">
        <v>10</v>
      </c>
    </row>
    <row r="37" spans="1:11" ht="16.5" thickBot="1">
      <c r="A37" s="662" t="s">
        <v>321</v>
      </c>
      <c r="B37" s="663"/>
      <c r="C37" s="663"/>
      <c r="D37" s="663"/>
      <c r="E37" s="664">
        <f>SUM(E4:E36)</f>
        <v>395554.0073076094</v>
      </c>
      <c r="F37" s="664">
        <f>SUM(F4:F36)</f>
        <v>4084223.924676151</v>
      </c>
      <c r="G37" s="665">
        <f>F37/$F$82</f>
        <v>0.5743341371496631</v>
      </c>
      <c r="H37" s="664">
        <f>SUM(H4:H36)</f>
        <v>2463941.658571883</v>
      </c>
      <c r="I37" s="665">
        <f>H37/$H$82</f>
        <v>0.5795590031566447</v>
      </c>
      <c r="J37" s="666">
        <v>0.6032827053593188</v>
      </c>
      <c r="K37" s="667">
        <v>14.909090909090908</v>
      </c>
    </row>
    <row r="38" spans="1:11" ht="15.75">
      <c r="A38" s="668" t="s">
        <v>10</v>
      </c>
      <c r="B38" s="669" t="s">
        <v>315</v>
      </c>
      <c r="C38" s="669" t="s">
        <v>422</v>
      </c>
      <c r="D38" s="669" t="s">
        <v>35</v>
      </c>
      <c r="E38" s="670">
        <v>2.0231015957655174</v>
      </c>
      <c r="F38" s="670">
        <v>2951.300607902737</v>
      </c>
      <c r="G38" s="671">
        <f>F38/$F$78</f>
        <v>0.0012568101615771307</v>
      </c>
      <c r="H38" s="670">
        <v>2065.9104255319157</v>
      </c>
      <c r="I38" s="671">
        <f>H38/$H$78</f>
        <v>0.0014266499643635</v>
      </c>
      <c r="J38" s="672">
        <v>0.7</v>
      </c>
      <c r="K38" s="673">
        <v>12</v>
      </c>
    </row>
    <row r="39" spans="1:11" ht="15.75">
      <c r="A39" s="650"/>
      <c r="B39" s="651"/>
      <c r="C39" s="651" t="s">
        <v>259</v>
      </c>
      <c r="D39" s="651" t="s">
        <v>35</v>
      </c>
      <c r="E39" s="652">
        <v>2.1755127582948077</v>
      </c>
      <c r="F39" s="652">
        <v>465.99483282674777</v>
      </c>
      <c r="G39" s="653">
        <f aca="true" t="shared" si="2" ref="G39:G77">F39/$F$78</f>
        <v>0.00019844370972270478</v>
      </c>
      <c r="H39" s="652">
        <v>326.1963829787234</v>
      </c>
      <c r="I39" s="653">
        <f aca="true" t="shared" si="3" ref="I39:I77">H39/$H$78</f>
        <v>0.0002252605206889736</v>
      </c>
      <c r="J39" s="654">
        <v>0.7</v>
      </c>
      <c r="K39" s="655">
        <v>12</v>
      </c>
    </row>
    <row r="40" spans="1:11" ht="15.75">
      <c r="A40" s="650"/>
      <c r="B40" s="651"/>
      <c r="C40" s="651" t="s">
        <v>260</v>
      </c>
      <c r="D40" s="651" t="s">
        <v>35</v>
      </c>
      <c r="E40" s="652">
        <v>2.0566040286351583</v>
      </c>
      <c r="F40" s="652">
        <v>3028.966413373861</v>
      </c>
      <c r="G40" s="653">
        <f t="shared" si="2"/>
        <v>0.0012898841131975813</v>
      </c>
      <c r="H40" s="652">
        <v>2120.2764893617027</v>
      </c>
      <c r="I40" s="653">
        <f t="shared" si="3"/>
        <v>0.0014641933844783286</v>
      </c>
      <c r="J40" s="654">
        <v>0.7</v>
      </c>
      <c r="K40" s="655">
        <v>12</v>
      </c>
    </row>
    <row r="41" spans="1:11" ht="15.75">
      <c r="A41" s="650"/>
      <c r="B41" s="651"/>
      <c r="C41" s="651" t="s">
        <v>261</v>
      </c>
      <c r="D41" s="651" t="s">
        <v>35</v>
      </c>
      <c r="E41" s="652">
        <v>1.9773472397174587</v>
      </c>
      <c r="F41" s="652">
        <v>698.9922492401216</v>
      </c>
      <c r="G41" s="653">
        <f t="shared" si="2"/>
        <v>0.00029766556458405715</v>
      </c>
      <c r="H41" s="652">
        <v>489.2945744680851</v>
      </c>
      <c r="I41" s="653">
        <f t="shared" si="3"/>
        <v>0.0003378907810334604</v>
      </c>
      <c r="J41" s="654">
        <v>0.7</v>
      </c>
      <c r="K41" s="655">
        <v>12</v>
      </c>
    </row>
    <row r="42" spans="1:11" ht="15.75">
      <c r="A42" s="650"/>
      <c r="B42" s="651"/>
      <c r="C42" s="651" t="s">
        <v>262</v>
      </c>
      <c r="D42" s="651" t="s">
        <v>35</v>
      </c>
      <c r="E42" s="652">
        <v>2.233915785363125</v>
      </c>
      <c r="F42" s="652">
        <v>232.9974164133739</v>
      </c>
      <c r="G42" s="653">
        <f t="shared" si="2"/>
        <v>9.92218548613524E-05</v>
      </c>
      <c r="H42" s="652">
        <v>163.09819148936174</v>
      </c>
      <c r="I42" s="653">
        <f t="shared" si="3"/>
        <v>0.00011263026034448682</v>
      </c>
      <c r="J42" s="654">
        <v>0.7</v>
      </c>
      <c r="K42" s="655">
        <v>12</v>
      </c>
    </row>
    <row r="43" spans="1:11" ht="15.75">
      <c r="A43" s="650"/>
      <c r="B43" s="651"/>
      <c r="C43" s="651" t="s">
        <v>341</v>
      </c>
      <c r="D43" s="651" t="s">
        <v>266</v>
      </c>
      <c r="E43" s="652">
        <v>2.0207166581853695</v>
      </c>
      <c r="F43" s="652">
        <v>1786.3135258358666</v>
      </c>
      <c r="G43" s="653">
        <f t="shared" si="2"/>
        <v>0.0007607008872703684</v>
      </c>
      <c r="H43" s="652">
        <v>1250.4194680851065</v>
      </c>
      <c r="I43" s="653">
        <f t="shared" si="3"/>
        <v>0.0008634986626410655</v>
      </c>
      <c r="J43" s="654">
        <v>0.7</v>
      </c>
      <c r="K43" s="655">
        <v>12</v>
      </c>
    </row>
    <row r="44" spans="1:11" ht="15.75">
      <c r="A44" s="650"/>
      <c r="B44" s="651"/>
      <c r="C44" s="651" t="s">
        <v>263</v>
      </c>
      <c r="D44" s="651" t="s">
        <v>35</v>
      </c>
      <c r="E44" s="652">
        <v>2.1115270889331956</v>
      </c>
      <c r="F44" s="652">
        <v>854.323860182371</v>
      </c>
      <c r="G44" s="653">
        <f t="shared" si="2"/>
        <v>0.00036381346782495883</v>
      </c>
      <c r="H44" s="652">
        <v>598.0267021276597</v>
      </c>
      <c r="I44" s="653">
        <f t="shared" si="3"/>
        <v>0.00041297762126311834</v>
      </c>
      <c r="J44" s="654">
        <v>0.7000000000000001</v>
      </c>
      <c r="K44" s="655">
        <v>12</v>
      </c>
    </row>
    <row r="45" spans="1:11" ht="15.75">
      <c r="A45" s="650"/>
      <c r="B45" s="651" t="s">
        <v>13</v>
      </c>
      <c r="C45" s="651" t="s">
        <v>423</v>
      </c>
      <c r="D45" s="651" t="s">
        <v>38</v>
      </c>
      <c r="E45" s="652">
        <v>135779.24441489347</v>
      </c>
      <c r="F45" s="652">
        <v>135779.24441489347</v>
      </c>
      <c r="G45" s="653">
        <f t="shared" si="2"/>
        <v>0.05782153592045304</v>
      </c>
      <c r="H45" s="652">
        <v>108623.39553191478</v>
      </c>
      <c r="I45" s="653">
        <f t="shared" si="3"/>
        <v>0.07501175338942813</v>
      </c>
      <c r="J45" s="654">
        <v>0.8</v>
      </c>
      <c r="K45" s="655">
        <v>15</v>
      </c>
    </row>
    <row r="46" spans="1:11" ht="15.75">
      <c r="A46" s="650"/>
      <c r="B46" s="651"/>
      <c r="C46" s="651" t="s">
        <v>344</v>
      </c>
      <c r="D46" s="651" t="s">
        <v>265</v>
      </c>
      <c r="E46" s="652">
        <v>27773.704376630194</v>
      </c>
      <c r="F46" s="652">
        <v>122759.77334470545</v>
      </c>
      <c r="G46" s="653">
        <f t="shared" si="2"/>
        <v>0.05227719946907416</v>
      </c>
      <c r="H46" s="652">
        <v>98207.81867576437</v>
      </c>
      <c r="I46" s="653">
        <f t="shared" si="3"/>
        <v>0.0678190977122942</v>
      </c>
      <c r="J46" s="654">
        <v>0.8</v>
      </c>
      <c r="K46" s="655">
        <v>6</v>
      </c>
    </row>
    <row r="47" spans="1:11" ht="15.75">
      <c r="A47" s="650"/>
      <c r="B47" s="651"/>
      <c r="C47" s="651" t="s">
        <v>348</v>
      </c>
      <c r="D47" s="651" t="s">
        <v>265</v>
      </c>
      <c r="E47" s="652">
        <v>88256.59712627798</v>
      </c>
      <c r="F47" s="652">
        <v>271830.3191489362</v>
      </c>
      <c r="G47" s="653">
        <f t="shared" si="2"/>
        <v>0.11575883067157779</v>
      </c>
      <c r="H47" s="652">
        <v>217464.25531914897</v>
      </c>
      <c r="I47" s="653">
        <f t="shared" si="3"/>
        <v>0.15017368045931576</v>
      </c>
      <c r="J47" s="654">
        <v>0.8</v>
      </c>
      <c r="K47" s="655">
        <v>6</v>
      </c>
    </row>
    <row r="48" spans="1:11" ht="15.75">
      <c r="A48" s="650"/>
      <c r="B48" s="651" t="s">
        <v>312</v>
      </c>
      <c r="C48" s="651" t="s">
        <v>254</v>
      </c>
      <c r="D48" s="651" t="s">
        <v>255</v>
      </c>
      <c r="E48" s="652">
        <v>11307.69876901294</v>
      </c>
      <c r="F48" s="652">
        <v>395769.4569154529</v>
      </c>
      <c r="G48" s="653">
        <f t="shared" si="2"/>
        <v>0.16853826199923183</v>
      </c>
      <c r="H48" s="652">
        <v>217673.2013034991</v>
      </c>
      <c r="I48" s="653">
        <f t="shared" si="3"/>
        <v>0.15031797170129943</v>
      </c>
      <c r="J48" s="654">
        <v>0.55</v>
      </c>
      <c r="K48" s="655">
        <v>15</v>
      </c>
    </row>
    <row r="49" spans="1:11" ht="15.75">
      <c r="A49" s="650"/>
      <c r="B49" s="651"/>
      <c r="C49" s="651" t="s">
        <v>424</v>
      </c>
      <c r="D49" s="651" t="s">
        <v>248</v>
      </c>
      <c r="E49" s="652">
        <v>1072.7321197669148</v>
      </c>
      <c r="F49" s="652">
        <v>1941.6451367781158</v>
      </c>
      <c r="G49" s="653">
        <f t="shared" si="2"/>
        <v>0.00082684879051127</v>
      </c>
      <c r="H49" s="652">
        <v>1359.151595744681</v>
      </c>
      <c r="I49" s="653">
        <f t="shared" si="3"/>
        <v>0.0009385855028707233</v>
      </c>
      <c r="J49" s="654">
        <v>0.7</v>
      </c>
      <c r="K49" s="655">
        <v>15</v>
      </c>
    </row>
    <row r="50" spans="1:11" ht="15.75">
      <c r="A50" s="650"/>
      <c r="B50" s="651"/>
      <c r="C50" s="651" t="s">
        <v>425</v>
      </c>
      <c r="D50" s="651" t="s">
        <v>248</v>
      </c>
      <c r="E50" s="652">
        <v>566.3131648936171</v>
      </c>
      <c r="F50" s="652">
        <v>543.6606382978724</v>
      </c>
      <c r="G50" s="653">
        <f t="shared" si="2"/>
        <v>0.0002315176613431556</v>
      </c>
      <c r="H50" s="652">
        <v>380.5624468085107</v>
      </c>
      <c r="I50" s="653">
        <f t="shared" si="3"/>
        <v>0.0002628039408038026</v>
      </c>
      <c r="J50" s="654">
        <v>0.7</v>
      </c>
      <c r="K50" s="655">
        <v>15</v>
      </c>
    </row>
    <row r="51" spans="1:11" ht="15.75">
      <c r="A51" s="650"/>
      <c r="B51" s="651"/>
      <c r="C51" s="651" t="s">
        <v>426</v>
      </c>
      <c r="D51" s="651" t="s">
        <v>251</v>
      </c>
      <c r="E51" s="652">
        <v>23.87618086508003</v>
      </c>
      <c r="F51" s="652">
        <v>236.37419056429232</v>
      </c>
      <c r="G51" s="653">
        <f t="shared" si="2"/>
        <v>0.00010065985275789372</v>
      </c>
      <c r="H51" s="652">
        <v>108.73212765957447</v>
      </c>
      <c r="I51" s="653">
        <f t="shared" si="3"/>
        <v>7.508684022965787E-05</v>
      </c>
      <c r="J51" s="654">
        <v>0.46</v>
      </c>
      <c r="K51" s="655">
        <v>11</v>
      </c>
    </row>
    <row r="52" spans="1:11" ht="15.75">
      <c r="A52" s="650"/>
      <c r="B52" s="651"/>
      <c r="C52" s="651" t="s">
        <v>427</v>
      </c>
      <c r="D52" s="651" t="s">
        <v>251</v>
      </c>
      <c r="E52" s="652">
        <v>19.481389332221895</v>
      </c>
      <c r="F52" s="652">
        <v>354.56128584643847</v>
      </c>
      <c r="G52" s="653">
        <f t="shared" si="2"/>
        <v>0.00015098977913684058</v>
      </c>
      <c r="H52" s="652">
        <v>163.0981914893617</v>
      </c>
      <c r="I52" s="653">
        <f t="shared" si="3"/>
        <v>0.0001126302603444868</v>
      </c>
      <c r="J52" s="654">
        <v>0.46</v>
      </c>
      <c r="K52" s="655">
        <v>11</v>
      </c>
    </row>
    <row r="53" spans="1:11" ht="15.75">
      <c r="A53" s="650"/>
      <c r="B53" s="651"/>
      <c r="C53" s="651" t="s">
        <v>428</v>
      </c>
      <c r="D53" s="651" t="s">
        <v>251</v>
      </c>
      <c r="E53" s="652">
        <v>14.773386910268272</v>
      </c>
      <c r="F53" s="652">
        <v>236.37419056429235</v>
      </c>
      <c r="G53" s="653">
        <f t="shared" si="2"/>
        <v>0.00010065985275789373</v>
      </c>
      <c r="H53" s="652">
        <v>108.73212765957449</v>
      </c>
      <c r="I53" s="653">
        <f t="shared" si="3"/>
        <v>7.508684022965787E-05</v>
      </c>
      <c r="J53" s="654">
        <v>0.46</v>
      </c>
      <c r="K53" s="655">
        <v>11</v>
      </c>
    </row>
    <row r="54" spans="1:11" ht="15.75">
      <c r="A54" s="650"/>
      <c r="B54" s="651"/>
      <c r="C54" s="651" t="s">
        <v>429</v>
      </c>
      <c r="D54" s="651" t="s">
        <v>251</v>
      </c>
      <c r="E54" s="652">
        <v>20.099846136419416</v>
      </c>
      <c r="F54" s="652">
        <v>590.9354764107308</v>
      </c>
      <c r="G54" s="653">
        <f t="shared" si="2"/>
        <v>0.0002516496318947343</v>
      </c>
      <c r="H54" s="652">
        <v>271.83031914893616</v>
      </c>
      <c r="I54" s="653">
        <f t="shared" si="3"/>
        <v>0.00018771710057414464</v>
      </c>
      <c r="J54" s="654">
        <v>0.46</v>
      </c>
      <c r="K54" s="655">
        <v>11</v>
      </c>
    </row>
    <row r="55" spans="1:11" ht="15.75">
      <c r="A55" s="650"/>
      <c r="B55" s="651"/>
      <c r="C55" s="651" t="s">
        <v>430</v>
      </c>
      <c r="D55" s="651" t="s">
        <v>251</v>
      </c>
      <c r="E55" s="652">
        <v>20.031711064770537</v>
      </c>
      <c r="F55" s="652">
        <v>118.18709528214617</v>
      </c>
      <c r="G55" s="653">
        <f t="shared" si="2"/>
        <v>5.0329926378946866E-05</v>
      </c>
      <c r="H55" s="652">
        <v>54.366063829787244</v>
      </c>
      <c r="I55" s="653">
        <f t="shared" si="3"/>
        <v>3.7543420114828935E-05</v>
      </c>
      <c r="J55" s="654">
        <v>0.46</v>
      </c>
      <c r="K55" s="655">
        <v>11</v>
      </c>
    </row>
    <row r="56" spans="1:11" ht="15.75">
      <c r="A56" s="650"/>
      <c r="B56" s="651"/>
      <c r="C56" s="651" t="s">
        <v>431</v>
      </c>
      <c r="D56" s="651" t="s">
        <v>251</v>
      </c>
      <c r="E56" s="652">
        <v>22.09104584713013</v>
      </c>
      <c r="F56" s="652">
        <v>236.37419056429238</v>
      </c>
      <c r="G56" s="653">
        <f t="shared" si="2"/>
        <v>0.00010065985275789374</v>
      </c>
      <c r="H56" s="652">
        <v>108.7321276595745</v>
      </c>
      <c r="I56" s="653">
        <f t="shared" si="3"/>
        <v>7.508684022965788E-05</v>
      </c>
      <c r="J56" s="654">
        <v>0.46</v>
      </c>
      <c r="K56" s="655">
        <v>11</v>
      </c>
    </row>
    <row r="57" spans="1:11" ht="15.75">
      <c r="A57" s="650"/>
      <c r="B57" s="651"/>
      <c r="C57" s="651" t="s">
        <v>349</v>
      </c>
      <c r="D57" s="651" t="s">
        <v>256</v>
      </c>
      <c r="E57" s="652">
        <v>41.9985840477378</v>
      </c>
      <c r="F57" s="652">
        <v>119485.97161581404</v>
      </c>
      <c r="G57" s="653">
        <f t="shared" si="2"/>
        <v>0.050883052336504225</v>
      </c>
      <c r="H57" s="652">
        <v>65717.28438869772</v>
      </c>
      <c r="I57" s="653">
        <f t="shared" si="3"/>
        <v>0.04538220063779488</v>
      </c>
      <c r="J57" s="654">
        <v>0.55</v>
      </c>
      <c r="K57" s="655">
        <v>15</v>
      </c>
    </row>
    <row r="58" spans="1:11" ht="15.75">
      <c r="A58" s="650"/>
      <c r="B58" s="651"/>
      <c r="C58" s="651" t="s">
        <v>432</v>
      </c>
      <c r="D58" s="651" t="s">
        <v>251</v>
      </c>
      <c r="E58" s="652">
        <v>42.97712555714406</v>
      </c>
      <c r="F58" s="652">
        <v>236.37419056429235</v>
      </c>
      <c r="G58" s="653">
        <f t="shared" si="2"/>
        <v>0.00010065985275789373</v>
      </c>
      <c r="H58" s="652">
        <v>108.73212765957449</v>
      </c>
      <c r="I58" s="653">
        <f t="shared" si="3"/>
        <v>7.508684022965787E-05</v>
      </c>
      <c r="J58" s="654">
        <v>0.46</v>
      </c>
      <c r="K58" s="655">
        <v>11</v>
      </c>
    </row>
    <row r="59" spans="1:11" ht="15.75">
      <c r="A59" s="650"/>
      <c r="B59" s="651"/>
      <c r="C59" s="651" t="s">
        <v>433</v>
      </c>
      <c r="D59" s="651" t="s">
        <v>251</v>
      </c>
      <c r="E59" s="652">
        <v>23.403385204385383</v>
      </c>
      <c r="F59" s="652">
        <v>236.37419056429238</v>
      </c>
      <c r="G59" s="653">
        <f t="shared" si="2"/>
        <v>0.00010065985275789374</v>
      </c>
      <c r="H59" s="652">
        <v>108.7321276595745</v>
      </c>
      <c r="I59" s="653">
        <f t="shared" si="3"/>
        <v>7.508684022965788E-05</v>
      </c>
      <c r="J59" s="654">
        <v>0.46</v>
      </c>
      <c r="K59" s="655">
        <v>11</v>
      </c>
    </row>
    <row r="60" spans="1:11" ht="15.75">
      <c r="A60" s="650"/>
      <c r="B60" s="651"/>
      <c r="C60" s="651" t="s">
        <v>434</v>
      </c>
      <c r="D60" s="651" t="s">
        <v>251</v>
      </c>
      <c r="E60" s="652">
        <v>26.558897816212625</v>
      </c>
      <c r="F60" s="652">
        <v>236.37419056429238</v>
      </c>
      <c r="G60" s="653">
        <f t="shared" si="2"/>
        <v>0.00010065985275789374</v>
      </c>
      <c r="H60" s="652">
        <v>108.7321276595745</v>
      </c>
      <c r="I60" s="653">
        <f t="shared" si="3"/>
        <v>7.508684022965788E-05</v>
      </c>
      <c r="J60" s="654">
        <v>0.46</v>
      </c>
      <c r="K60" s="655">
        <v>11</v>
      </c>
    </row>
    <row r="61" spans="1:11" ht="15.75">
      <c r="A61" s="650"/>
      <c r="B61" s="651"/>
      <c r="C61" s="651" t="s">
        <v>435</v>
      </c>
      <c r="D61" s="651" t="s">
        <v>251</v>
      </c>
      <c r="E61" s="652">
        <v>21.752226125548372</v>
      </c>
      <c r="F61" s="652">
        <v>354.56128584643847</v>
      </c>
      <c r="G61" s="653">
        <f t="shared" si="2"/>
        <v>0.00015098977913684058</v>
      </c>
      <c r="H61" s="652">
        <v>163.0981914893617</v>
      </c>
      <c r="I61" s="653">
        <f t="shared" si="3"/>
        <v>0.0001126302603444868</v>
      </c>
      <c r="J61" s="654">
        <v>0.46</v>
      </c>
      <c r="K61" s="655">
        <v>11</v>
      </c>
    </row>
    <row r="62" spans="1:11" ht="15.75">
      <c r="A62" s="650"/>
      <c r="B62" s="651"/>
      <c r="C62" s="651" t="s">
        <v>436</v>
      </c>
      <c r="D62" s="651" t="s">
        <v>251</v>
      </c>
      <c r="E62" s="652">
        <v>35.81427129762005</v>
      </c>
      <c r="F62" s="652">
        <v>118.18709528214617</v>
      </c>
      <c r="G62" s="653">
        <f t="shared" si="2"/>
        <v>5.0329926378946866E-05</v>
      </c>
      <c r="H62" s="652">
        <v>54.366063829787244</v>
      </c>
      <c r="I62" s="653">
        <f t="shared" si="3"/>
        <v>3.7543420114828935E-05</v>
      </c>
      <c r="J62" s="654">
        <v>0.46</v>
      </c>
      <c r="K62" s="655">
        <v>11</v>
      </c>
    </row>
    <row r="63" spans="1:11" ht="15.75">
      <c r="A63" s="650"/>
      <c r="B63" s="651"/>
      <c r="C63" s="651" t="s">
        <v>437</v>
      </c>
      <c r="D63" s="651" t="s">
        <v>251</v>
      </c>
      <c r="E63" s="652">
        <v>40.063422129541074</v>
      </c>
      <c r="F63" s="652">
        <v>236.37419056429235</v>
      </c>
      <c r="G63" s="653">
        <f t="shared" si="2"/>
        <v>0.00010065985275789373</v>
      </c>
      <c r="H63" s="652">
        <v>108.73212765957449</v>
      </c>
      <c r="I63" s="653">
        <f t="shared" si="3"/>
        <v>7.508684022965787E-05</v>
      </c>
      <c r="J63" s="654">
        <v>0.46</v>
      </c>
      <c r="K63" s="655">
        <v>11</v>
      </c>
    </row>
    <row r="64" spans="1:11" ht="15.75">
      <c r="A64" s="650"/>
      <c r="B64" s="651"/>
      <c r="C64" s="651" t="s">
        <v>438</v>
      </c>
      <c r="D64" s="651" t="s">
        <v>248</v>
      </c>
      <c r="E64" s="652">
        <v>3693.3467275670682</v>
      </c>
      <c r="F64" s="652">
        <v>1181.870952821462</v>
      </c>
      <c r="G64" s="653">
        <f t="shared" si="2"/>
        <v>0.0005032992637894688</v>
      </c>
      <c r="H64" s="652">
        <v>543.6606382978725</v>
      </c>
      <c r="I64" s="653">
        <f t="shared" si="3"/>
        <v>0.00037543420114828944</v>
      </c>
      <c r="J64" s="654">
        <v>0.46</v>
      </c>
      <c r="K64" s="655">
        <v>20</v>
      </c>
    </row>
    <row r="65" spans="1:11" ht="15.75">
      <c r="A65" s="650"/>
      <c r="B65" s="651"/>
      <c r="C65" s="651" t="s">
        <v>439</v>
      </c>
      <c r="D65" s="651" t="s">
        <v>248</v>
      </c>
      <c r="E65" s="652">
        <v>4075.4170786946956</v>
      </c>
      <c r="F65" s="652">
        <v>1181.8709528214617</v>
      </c>
      <c r="G65" s="653">
        <f t="shared" si="2"/>
        <v>0.0005032992637894687</v>
      </c>
      <c r="H65" s="652">
        <v>543.6606382978724</v>
      </c>
      <c r="I65" s="653">
        <f t="shared" si="3"/>
        <v>0.0003754342011482894</v>
      </c>
      <c r="J65" s="654">
        <v>0.46</v>
      </c>
      <c r="K65" s="655">
        <v>20</v>
      </c>
    </row>
    <row r="66" spans="1:11" ht="15.75">
      <c r="A66" s="650"/>
      <c r="B66" s="651"/>
      <c r="C66" s="651" t="s">
        <v>440</v>
      </c>
      <c r="D66" s="651" t="s">
        <v>248</v>
      </c>
      <c r="E66" s="652">
        <v>230.57039293102883</v>
      </c>
      <c r="F66" s="652">
        <v>56.631316489361716</v>
      </c>
      <c r="G66" s="653">
        <f t="shared" si="2"/>
        <v>2.411642305657871E-05</v>
      </c>
      <c r="H66" s="652">
        <v>26.05040558510639</v>
      </c>
      <c r="I66" s="653">
        <f t="shared" si="3"/>
        <v>1.798955547168887E-05</v>
      </c>
      <c r="J66" s="654">
        <v>0.46</v>
      </c>
      <c r="K66" s="655">
        <v>20</v>
      </c>
    </row>
    <row r="67" spans="1:11" ht="15.75">
      <c r="A67" s="650"/>
      <c r="B67" s="651"/>
      <c r="C67" s="651" t="s">
        <v>359</v>
      </c>
      <c r="D67" s="651" t="s">
        <v>35</v>
      </c>
      <c r="E67" s="652">
        <v>176.21653342187938</v>
      </c>
      <c r="F67" s="652">
        <v>20969.767477203644</v>
      </c>
      <c r="G67" s="653">
        <f t="shared" si="2"/>
        <v>0.008929966937521712</v>
      </c>
      <c r="H67" s="652">
        <v>14678.83723404255</v>
      </c>
      <c r="I67" s="653">
        <f t="shared" si="3"/>
        <v>0.01013672343100381</v>
      </c>
      <c r="J67" s="654">
        <v>0.7</v>
      </c>
      <c r="K67" s="655">
        <v>6</v>
      </c>
    </row>
    <row r="68" spans="1:11" ht="15.75">
      <c r="A68" s="650"/>
      <c r="B68" s="651"/>
      <c r="C68" s="651" t="s">
        <v>441</v>
      </c>
      <c r="D68" s="651" t="s">
        <v>268</v>
      </c>
      <c r="E68" s="652">
        <v>566.0688792165741</v>
      </c>
      <c r="F68" s="652">
        <v>1654.6193339500462</v>
      </c>
      <c r="G68" s="653">
        <f t="shared" si="2"/>
        <v>0.000704618969305256</v>
      </c>
      <c r="H68" s="652">
        <v>761.1248936170213</v>
      </c>
      <c r="I68" s="653">
        <f t="shared" si="3"/>
        <v>0.000525607881607605</v>
      </c>
      <c r="J68" s="654">
        <v>0.46</v>
      </c>
      <c r="K68" s="655">
        <v>15</v>
      </c>
    </row>
    <row r="69" spans="1:11" ht="15.75">
      <c r="A69" s="650"/>
      <c r="B69" s="651"/>
      <c r="C69" s="651" t="s">
        <v>360</v>
      </c>
      <c r="D69" s="651" t="s">
        <v>268</v>
      </c>
      <c r="E69" s="652">
        <v>205.864997878673</v>
      </c>
      <c r="F69" s="652">
        <v>118.18709528214617</v>
      </c>
      <c r="G69" s="653">
        <f t="shared" si="2"/>
        <v>5.0329926378946866E-05</v>
      </c>
      <c r="H69" s="652">
        <v>54.366063829787244</v>
      </c>
      <c r="I69" s="653">
        <f t="shared" si="3"/>
        <v>3.7543420114828935E-05</v>
      </c>
      <c r="J69" s="654">
        <v>0.46</v>
      </c>
      <c r="K69" s="655">
        <v>15</v>
      </c>
    </row>
    <row r="70" spans="1:11" ht="15.75">
      <c r="A70" s="650"/>
      <c r="B70" s="651"/>
      <c r="C70" s="651" t="s">
        <v>363</v>
      </c>
      <c r="D70" s="651" t="s">
        <v>250</v>
      </c>
      <c r="E70" s="652">
        <v>36.55270988107613</v>
      </c>
      <c r="F70" s="652">
        <v>354.56128584643847</v>
      </c>
      <c r="G70" s="653">
        <f t="shared" si="2"/>
        <v>0.00015098977913684058</v>
      </c>
      <c r="H70" s="652">
        <v>163.0981914893617</v>
      </c>
      <c r="I70" s="653">
        <f t="shared" si="3"/>
        <v>0.0001126302603444868</v>
      </c>
      <c r="J70" s="654">
        <v>0.46</v>
      </c>
      <c r="K70" s="655">
        <v>7</v>
      </c>
    </row>
    <row r="71" spans="1:11" ht="15.75">
      <c r="A71" s="650"/>
      <c r="B71" s="651"/>
      <c r="C71" s="651" t="s">
        <v>364</v>
      </c>
      <c r="D71" s="651" t="s">
        <v>250</v>
      </c>
      <c r="E71" s="652">
        <v>34.09243133138831</v>
      </c>
      <c r="F71" s="652">
        <v>354.56128584643847</v>
      </c>
      <c r="G71" s="653">
        <f t="shared" si="2"/>
        <v>0.00015098977913684058</v>
      </c>
      <c r="H71" s="652">
        <v>163.0981914893617</v>
      </c>
      <c r="I71" s="653">
        <f t="shared" si="3"/>
        <v>0.0001126302603444868</v>
      </c>
      <c r="J71" s="654">
        <v>0.46</v>
      </c>
      <c r="K71" s="655">
        <v>7</v>
      </c>
    </row>
    <row r="72" spans="1:11" ht="15.75">
      <c r="A72" s="650"/>
      <c r="B72" s="651"/>
      <c r="C72" s="651" t="s">
        <v>365</v>
      </c>
      <c r="D72" s="651" t="s">
        <v>250</v>
      </c>
      <c r="E72" s="652">
        <v>34.760910377101816</v>
      </c>
      <c r="F72" s="652">
        <v>118.18709528214617</v>
      </c>
      <c r="G72" s="653">
        <f t="shared" si="2"/>
        <v>5.0329926378946866E-05</v>
      </c>
      <c r="H72" s="652">
        <v>54.366063829787244</v>
      </c>
      <c r="I72" s="653">
        <f t="shared" si="3"/>
        <v>3.7543420114828935E-05</v>
      </c>
      <c r="J72" s="654">
        <v>0.46</v>
      </c>
      <c r="K72" s="655">
        <v>7</v>
      </c>
    </row>
    <row r="73" spans="1:11" ht="15.75">
      <c r="A73" s="650"/>
      <c r="B73" s="651"/>
      <c r="C73" s="651" t="s">
        <v>366</v>
      </c>
      <c r="D73" s="651" t="s">
        <v>250</v>
      </c>
      <c r="E73" s="652">
        <v>31.942458184363826</v>
      </c>
      <c r="F73" s="652">
        <v>118.18709528214616</v>
      </c>
      <c r="G73" s="653">
        <f t="shared" si="2"/>
        <v>5.032992637894686E-05</v>
      </c>
      <c r="H73" s="652">
        <v>54.36606382978724</v>
      </c>
      <c r="I73" s="653">
        <f t="shared" si="3"/>
        <v>3.7543420114828935E-05</v>
      </c>
      <c r="J73" s="654">
        <v>0.46</v>
      </c>
      <c r="K73" s="655">
        <v>7</v>
      </c>
    </row>
    <row r="74" spans="1:11" ht="15.75">
      <c r="A74" s="650"/>
      <c r="B74" s="651"/>
      <c r="C74" s="651" t="s">
        <v>371</v>
      </c>
      <c r="D74" s="651" t="s">
        <v>248</v>
      </c>
      <c r="E74" s="652">
        <v>54513.735981524165</v>
      </c>
      <c r="F74" s="652">
        <v>131378.10371547323</v>
      </c>
      <c r="G74" s="653">
        <f t="shared" si="2"/>
        <v>0.055947311946537764</v>
      </c>
      <c r="H74" s="652">
        <v>91964.67260083125</v>
      </c>
      <c r="I74" s="653">
        <f t="shared" si="3"/>
        <v>0.0635077858493773</v>
      </c>
      <c r="J74" s="654">
        <v>0.7</v>
      </c>
      <c r="K74" s="655">
        <v>5</v>
      </c>
    </row>
    <row r="75" spans="1:11" ht="15.75">
      <c r="A75" s="650"/>
      <c r="B75" s="651"/>
      <c r="C75" s="651" t="s">
        <v>442</v>
      </c>
      <c r="D75" s="651" t="s">
        <v>248</v>
      </c>
      <c r="E75" s="652">
        <v>513.8569360093312</v>
      </c>
      <c r="F75" s="652">
        <v>236.37419056429238</v>
      </c>
      <c r="G75" s="653">
        <f t="shared" si="2"/>
        <v>0.00010065985275789374</v>
      </c>
      <c r="H75" s="652">
        <v>108.7321276595745</v>
      </c>
      <c r="I75" s="653">
        <f t="shared" si="3"/>
        <v>7.508684022965788E-05</v>
      </c>
      <c r="J75" s="654">
        <v>0.46</v>
      </c>
      <c r="K75" s="655">
        <v>20</v>
      </c>
    </row>
    <row r="76" spans="1:11" ht="15.75">
      <c r="A76" s="650"/>
      <c r="B76" s="651" t="s">
        <v>16</v>
      </c>
      <c r="C76" s="651" t="s">
        <v>372</v>
      </c>
      <c r="D76" s="651" t="s">
        <v>35</v>
      </c>
      <c r="E76" s="652">
        <v>998</v>
      </c>
      <c r="F76" s="652">
        <v>1090814</v>
      </c>
      <c r="G76" s="653">
        <f t="shared" si="2"/>
        <v>0.46452269752515063</v>
      </c>
      <c r="H76" s="652">
        <v>599947.7000000001</v>
      </c>
      <c r="I76" s="653">
        <f t="shared" si="3"/>
        <v>0.41430419937233676</v>
      </c>
      <c r="J76" s="654">
        <v>0.55</v>
      </c>
      <c r="K76" s="655">
        <v>15</v>
      </c>
    </row>
    <row r="77" spans="1:11" ht="16.5" thickBot="1">
      <c r="A77" s="656"/>
      <c r="B77" s="657"/>
      <c r="C77" s="657" t="s">
        <v>373</v>
      </c>
      <c r="D77" s="657" t="s">
        <v>35</v>
      </c>
      <c r="E77" s="658">
        <v>22</v>
      </c>
      <c r="F77" s="658">
        <v>38390</v>
      </c>
      <c r="G77" s="659">
        <f t="shared" si="2"/>
        <v>0.016348365860715516</v>
      </c>
      <c r="H77" s="658">
        <v>21114.5</v>
      </c>
      <c r="I77" s="659">
        <f t="shared" si="3"/>
        <v>0.014580981004922935</v>
      </c>
      <c r="J77" s="660">
        <v>0.55</v>
      </c>
      <c r="K77" s="661">
        <v>15</v>
      </c>
    </row>
    <row r="78" spans="1:11" ht="16.5" thickBot="1">
      <c r="A78" s="674" t="s">
        <v>319</v>
      </c>
      <c r="B78" s="675"/>
      <c r="C78" s="675"/>
      <c r="D78" s="675"/>
      <c r="E78" s="676">
        <f>SUM(E38:E77)</f>
        <v>330256.2362059814</v>
      </c>
      <c r="F78" s="676">
        <f>SUM(F38:F77)</f>
        <v>2348246.933490134</v>
      </c>
      <c r="G78" s="677">
        <f>F78/$F$82</f>
        <v>0.3302165604123527</v>
      </c>
      <c r="H78" s="676">
        <f>SUM(H38:H77)</f>
        <v>1448085.0083318243</v>
      </c>
      <c r="I78" s="677">
        <f>H78/$H$82</f>
        <v>0.34061305834705063</v>
      </c>
      <c r="J78" s="678">
        <v>0.6166664108785084</v>
      </c>
      <c r="K78" s="679">
        <v>12.05</v>
      </c>
    </row>
    <row r="79" spans="1:11" ht="15.75">
      <c r="A79" s="668" t="s">
        <v>12</v>
      </c>
      <c r="B79" s="669" t="s">
        <v>312</v>
      </c>
      <c r="C79" s="669" t="s">
        <v>270</v>
      </c>
      <c r="D79" s="669" t="s">
        <v>38</v>
      </c>
      <c r="E79" s="670">
        <v>10.966228909842371</v>
      </c>
      <c r="F79" s="670">
        <v>122582.67806754218</v>
      </c>
      <c r="G79" s="671">
        <f>F79/$F$81</f>
        <v>0.18059737431521689</v>
      </c>
      <c r="H79" s="670">
        <v>61291.33903377109</v>
      </c>
      <c r="I79" s="671">
        <f>H79/$H$81</f>
        <v>0.18059737431521689</v>
      </c>
      <c r="J79" s="672">
        <v>0.5</v>
      </c>
      <c r="K79" s="673">
        <v>20</v>
      </c>
    </row>
    <row r="80" spans="1:11" ht="16.5" thickBot="1">
      <c r="A80" s="656"/>
      <c r="B80" s="657"/>
      <c r="C80" s="657" t="s">
        <v>271</v>
      </c>
      <c r="D80" s="657" t="s">
        <v>38</v>
      </c>
      <c r="E80" s="658">
        <v>49.75574421642125</v>
      </c>
      <c r="F80" s="658">
        <v>556179.5604885116</v>
      </c>
      <c r="G80" s="659">
        <f>F80/$F$81</f>
        <v>0.8194026256847832</v>
      </c>
      <c r="H80" s="658">
        <v>278089.7802442558</v>
      </c>
      <c r="I80" s="659">
        <f>H80/$H$81</f>
        <v>0.8194026256847832</v>
      </c>
      <c r="J80" s="660">
        <v>0.5</v>
      </c>
      <c r="K80" s="661">
        <v>20</v>
      </c>
    </row>
    <row r="81" spans="1:11" ht="16.5" thickBot="1">
      <c r="A81" s="674" t="s">
        <v>320</v>
      </c>
      <c r="B81" s="675"/>
      <c r="C81" s="675"/>
      <c r="D81" s="675"/>
      <c r="E81" s="676">
        <f>SUM(E79:E80)</f>
        <v>60.72197312626362</v>
      </c>
      <c r="F81" s="676">
        <f>SUM(F79:F80)</f>
        <v>678762.2385560537</v>
      </c>
      <c r="G81" s="677">
        <f>F81/$F$82</f>
        <v>0.09544930243798425</v>
      </c>
      <c r="H81" s="676">
        <f>SUM(H79:H80)</f>
        <v>339381.11927802686</v>
      </c>
      <c r="I81" s="677">
        <f>H81/$H$82</f>
        <v>0.07982793849630482</v>
      </c>
      <c r="J81" s="678">
        <v>0.5</v>
      </c>
      <c r="K81" s="679">
        <v>20</v>
      </c>
    </row>
    <row r="82" spans="1:11" ht="16.5" thickBot="1">
      <c r="A82" s="680" t="s">
        <v>17</v>
      </c>
      <c r="B82" s="681"/>
      <c r="C82" s="681"/>
      <c r="D82" s="681"/>
      <c r="E82" s="682">
        <f>E37+E78+E81</f>
        <v>725870.9654867172</v>
      </c>
      <c r="F82" s="682">
        <f>F37+F78+F81</f>
        <v>7111233.096722338</v>
      </c>
      <c r="G82" s="683">
        <f>G37+G78+G81</f>
        <v>1</v>
      </c>
      <c r="H82" s="682">
        <f>H37+H78+H81</f>
        <v>4251407.786181734</v>
      </c>
      <c r="I82" s="683">
        <f>I37+I78+I81</f>
        <v>1</v>
      </c>
      <c r="J82" s="683">
        <v>0.5978439643809826</v>
      </c>
      <c r="K82" s="684">
        <v>13.52</v>
      </c>
    </row>
  </sheetData>
  <sheetProtection/>
  <mergeCells count="2">
    <mergeCell ref="A2:D2"/>
    <mergeCell ref="A3:C3"/>
  </mergeCells>
  <printOptions horizontalCentered="1"/>
  <pageMargins left="0.5" right="0.5" top="0.5" bottom="0.5" header="0.05" footer="0.05"/>
  <pageSetup fitToHeight="99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7109375" style="4" customWidth="1"/>
    <col min="2" max="2" width="40.7109375" style="4" customWidth="1"/>
    <col min="3" max="3" width="20.7109375" style="4" customWidth="1"/>
    <col min="4" max="5" width="10.7109375" style="4" customWidth="1"/>
    <col min="6" max="6" width="14.421875" style="4" customWidth="1"/>
    <col min="7" max="7" width="9.28125" style="4" customWidth="1"/>
    <col min="8" max="8" width="14.421875" style="4" customWidth="1"/>
    <col min="9" max="9" width="9.28125" style="4" customWidth="1"/>
    <col min="10" max="10" width="2.421875" style="4" customWidth="1"/>
    <col min="11" max="250" width="8.8515625" style="4" customWidth="1"/>
    <col min="251" max="251" width="5.00390625" style="4" customWidth="1"/>
    <col min="252" max="252" width="40.421875" style="4" customWidth="1"/>
    <col min="253" max="253" width="18.7109375" style="4" customWidth="1"/>
    <col min="254" max="254" width="14.8515625" style="4" customWidth="1"/>
    <col min="255" max="255" width="14.421875" style="4" customWidth="1"/>
    <col min="256" max="16384" width="5.00390625" style="4" customWidth="1"/>
  </cols>
  <sheetData>
    <row r="2" spans="1:8" s="3" customFormat="1" ht="18.75">
      <c r="A2" s="8"/>
      <c r="B2" s="813" t="s">
        <v>668</v>
      </c>
      <c r="C2" s="813"/>
      <c r="D2" s="813"/>
      <c r="E2" s="813"/>
      <c r="F2" s="813"/>
      <c r="G2" s="813"/>
      <c r="H2" s="88"/>
    </row>
    <row r="3" spans="1:8" s="2" customFormat="1" ht="15.75">
      <c r="A3" s="47"/>
      <c r="B3" s="89"/>
      <c r="D3" s="47"/>
      <c r="F3" s="3"/>
      <c r="G3" s="8"/>
      <c r="H3" s="8"/>
    </row>
    <row r="4" spans="1:8" s="3" customFormat="1" ht="16.5" thickBot="1">
      <c r="A4" s="8"/>
      <c r="B4" s="90" t="s">
        <v>672</v>
      </c>
      <c r="C4" s="2"/>
      <c r="D4" s="47"/>
      <c r="E4" s="2"/>
      <c r="F4" s="2"/>
      <c r="G4" s="47"/>
      <c r="H4" s="47"/>
    </row>
    <row r="5" spans="1:8" s="3" customFormat="1" ht="15.75">
      <c r="A5" s="8"/>
      <c r="B5" s="91" t="s">
        <v>69</v>
      </c>
      <c r="C5" s="605">
        <v>426752203.4384842</v>
      </c>
      <c r="D5" s="4"/>
      <c r="E5" s="4"/>
      <c r="G5" s="8"/>
      <c r="H5" s="8"/>
    </row>
    <row r="6" spans="1:8" s="3" customFormat="1" ht="15.75">
      <c r="A6" s="8"/>
      <c r="B6" s="493" t="s">
        <v>70</v>
      </c>
      <c r="C6" s="606">
        <v>572002843.5950419</v>
      </c>
      <c r="D6" s="4"/>
      <c r="E6" s="4"/>
      <c r="G6" s="8"/>
      <c r="H6" s="8"/>
    </row>
    <row r="7" spans="1:8" s="3" customFormat="1" ht="15.75">
      <c r="A7" s="8"/>
      <c r="B7" s="493" t="s">
        <v>71</v>
      </c>
      <c r="C7" s="606">
        <f>C6-C5</f>
        <v>145250640.15655768</v>
      </c>
      <c r="D7" s="4"/>
      <c r="E7" s="4"/>
      <c r="G7" s="8"/>
      <c r="H7" s="8"/>
    </row>
    <row r="8" spans="1:8" s="3" customFormat="1" ht="15.75">
      <c r="A8" s="8"/>
      <c r="B8" s="493" t="s">
        <v>72</v>
      </c>
      <c r="C8" s="607">
        <f>C6/C5</f>
        <v>1.340362952988233</v>
      </c>
      <c r="D8" s="4"/>
      <c r="E8" s="4"/>
      <c r="G8" s="8"/>
      <c r="H8" s="8"/>
    </row>
    <row r="9" spans="1:8" s="3" customFormat="1" ht="15.75">
      <c r="A9" s="8"/>
      <c r="B9" s="493" t="s">
        <v>73</v>
      </c>
      <c r="C9" s="608">
        <v>0.14350655973494758</v>
      </c>
      <c r="D9" s="4"/>
      <c r="E9" s="185"/>
      <c r="G9" s="8"/>
      <c r="H9" s="8"/>
    </row>
    <row r="10" spans="1:8" s="3" customFormat="1" ht="16.5" thickBot="1">
      <c r="A10" s="8"/>
      <c r="B10" s="494" t="s">
        <v>674</v>
      </c>
      <c r="C10" s="609">
        <v>0.7341478348097417</v>
      </c>
      <c r="D10" s="4"/>
      <c r="E10" s="186"/>
      <c r="G10" s="8"/>
      <c r="H10" s="8"/>
    </row>
    <row r="11" spans="1:8" s="3" customFormat="1" ht="15.75">
      <c r="A11" s="8"/>
      <c r="B11" s="497" t="s">
        <v>664</v>
      </c>
      <c r="C11" s="92"/>
      <c r="D11" s="4"/>
      <c r="E11" s="4"/>
      <c r="G11" s="8"/>
      <c r="H11" s="8"/>
    </row>
    <row r="12" spans="1:8" s="3" customFormat="1" ht="15.75">
      <c r="A12" s="8"/>
      <c r="B12" s="497" t="s">
        <v>665</v>
      </c>
      <c r="C12" s="92"/>
      <c r="D12" s="4"/>
      <c r="E12" s="4"/>
      <c r="G12" s="8"/>
      <c r="H12" s="8"/>
    </row>
    <row r="13" spans="1:8" s="3" customFormat="1" ht="15.75">
      <c r="A13" s="8"/>
      <c r="B13" s="497" t="s">
        <v>666</v>
      </c>
      <c r="C13" s="92"/>
      <c r="D13" s="4"/>
      <c r="E13" s="4"/>
      <c r="G13" s="8"/>
      <c r="H13" s="8"/>
    </row>
    <row r="14" spans="1:8" s="3" customFormat="1" ht="15.75">
      <c r="A14" s="8"/>
      <c r="B14" s="497" t="s">
        <v>659</v>
      </c>
      <c r="C14" s="92"/>
      <c r="D14" s="4"/>
      <c r="E14" s="4"/>
      <c r="G14" s="8"/>
      <c r="H14" s="8"/>
    </row>
    <row r="15" spans="1:8" s="3" customFormat="1" ht="15.75">
      <c r="A15" s="8"/>
      <c r="B15" s="503" t="s">
        <v>663</v>
      </c>
      <c r="C15" s="92"/>
      <c r="D15" s="4"/>
      <c r="E15" s="4"/>
      <c r="G15" s="8"/>
      <c r="H15" s="8"/>
    </row>
    <row r="16" spans="1:8" s="3" customFormat="1" ht="15.75">
      <c r="A16" s="8"/>
      <c r="B16" s="503" t="s">
        <v>684</v>
      </c>
      <c r="C16" s="92"/>
      <c r="D16" s="4"/>
      <c r="E16" s="4"/>
      <c r="G16" s="8"/>
      <c r="H16" s="8"/>
    </row>
    <row r="17" spans="1:8" s="3" customFormat="1" ht="15.75">
      <c r="A17" s="8"/>
      <c r="B17" s="503" t="s">
        <v>685</v>
      </c>
      <c r="C17" s="92"/>
      <c r="D17" s="4"/>
      <c r="E17" s="4"/>
      <c r="G17" s="8"/>
      <c r="H17" s="8"/>
    </row>
    <row r="18" spans="1:8" s="3" customFormat="1" ht="15.75">
      <c r="A18" s="8"/>
      <c r="B18" s="497" t="s">
        <v>661</v>
      </c>
      <c r="C18" s="92"/>
      <c r="D18" s="4"/>
      <c r="E18" s="4"/>
      <c r="G18" s="8"/>
      <c r="H18" s="8"/>
    </row>
    <row r="19" spans="1:8" s="3" customFormat="1" ht="15.75">
      <c r="A19" s="8"/>
      <c r="B19" s="497" t="s">
        <v>662</v>
      </c>
      <c r="C19" s="92"/>
      <c r="D19" s="4"/>
      <c r="E19" s="4"/>
      <c r="G19" s="8"/>
      <c r="H19" s="8"/>
    </row>
    <row r="20" spans="1:8" s="3" customFormat="1" ht="18.75">
      <c r="A20" s="8"/>
      <c r="B20" s="497" t="s">
        <v>660</v>
      </c>
      <c r="C20" s="92"/>
      <c r="D20" s="4"/>
      <c r="E20" s="4"/>
      <c r="G20" s="8"/>
      <c r="H20" s="8"/>
    </row>
    <row r="21" spans="1:8" s="2" customFormat="1" ht="15.75">
      <c r="A21" s="47"/>
      <c r="B21" s="3"/>
      <c r="C21" s="92"/>
      <c r="D21" s="4"/>
      <c r="E21" s="4"/>
      <c r="F21" s="3"/>
      <c r="G21" s="8"/>
      <c r="H21" s="8"/>
    </row>
    <row r="22" spans="1:8" s="3" customFormat="1" ht="16.5" thickBot="1">
      <c r="A22" s="8"/>
      <c r="B22" s="90" t="s">
        <v>673</v>
      </c>
      <c r="C22" s="2"/>
      <c r="D22" s="47"/>
      <c r="E22" s="2"/>
      <c r="F22" s="2"/>
      <c r="G22" s="47"/>
      <c r="H22" s="47"/>
    </row>
    <row r="23" spans="1:8" s="3" customFormat="1" ht="15.75">
      <c r="A23" s="8"/>
      <c r="B23" s="91" t="s">
        <v>69</v>
      </c>
      <c r="C23" s="605">
        <v>270667068.4800467</v>
      </c>
      <c r="D23" s="4"/>
      <c r="E23" s="4"/>
      <c r="G23" s="8"/>
      <c r="H23" s="8"/>
    </row>
    <row r="24" spans="1:8" s="3" customFormat="1" ht="15.75">
      <c r="A24" s="8"/>
      <c r="B24" s="493" t="s">
        <v>70</v>
      </c>
      <c r="C24" s="606">
        <v>313105449.2889683</v>
      </c>
      <c r="D24" s="4"/>
      <c r="E24" s="4"/>
      <c r="G24" s="8"/>
      <c r="H24" s="8"/>
    </row>
    <row r="25" spans="1:8" s="3" customFormat="1" ht="15.75">
      <c r="A25" s="8"/>
      <c r="B25" s="493" t="s">
        <v>71</v>
      </c>
      <c r="C25" s="606">
        <f>C24-C23</f>
        <v>42438380.808921635</v>
      </c>
      <c r="D25" s="4"/>
      <c r="E25" s="4"/>
      <c r="G25" s="497"/>
      <c r="H25" s="8"/>
    </row>
    <row r="26" spans="1:8" s="3" customFormat="1" ht="15.75">
      <c r="A26" s="8"/>
      <c r="B26" s="493" t="s">
        <v>72</v>
      </c>
      <c r="C26" s="607">
        <f>C24/C23</f>
        <v>1.1567918145611058</v>
      </c>
      <c r="D26" s="4"/>
      <c r="E26" s="4"/>
      <c r="G26" s="497"/>
      <c r="H26" s="8"/>
    </row>
    <row r="27" spans="1:8" s="3" customFormat="1" ht="18.75">
      <c r="A27" s="8"/>
      <c r="B27" s="493" t="s">
        <v>73</v>
      </c>
      <c r="C27" s="608">
        <v>0.2259042720208055</v>
      </c>
      <c r="D27" s="4"/>
      <c r="E27" s="187"/>
      <c r="G27" s="11"/>
      <c r="H27" s="8"/>
    </row>
    <row r="28" spans="1:8" s="3" customFormat="1" ht="19.5" thickBot="1">
      <c r="A28" s="8"/>
      <c r="B28" s="494" t="s">
        <v>674</v>
      </c>
      <c r="C28" s="609">
        <v>0.8504803868540671</v>
      </c>
      <c r="D28" s="4"/>
      <c r="E28" s="188"/>
      <c r="G28" s="11"/>
      <c r="H28" s="8"/>
    </row>
    <row r="29" spans="1:8" s="3" customFormat="1" ht="18.75">
      <c r="A29" s="8"/>
      <c r="B29" s="497" t="s">
        <v>664</v>
      </c>
      <c r="C29" s="504"/>
      <c r="D29" s="4"/>
      <c r="E29" s="188"/>
      <c r="G29" s="11"/>
      <c r="H29" s="8"/>
    </row>
    <row r="30" spans="1:8" s="3" customFormat="1" ht="18.75">
      <c r="A30" s="8"/>
      <c r="B30" s="497" t="s">
        <v>667</v>
      </c>
      <c r="C30" s="504"/>
      <c r="D30" s="4"/>
      <c r="E30" s="188"/>
      <c r="G30" s="11"/>
      <c r="H30" s="8"/>
    </row>
    <row r="31" spans="1:8" s="3" customFormat="1" ht="18.75">
      <c r="A31" s="8"/>
      <c r="B31" s="497" t="s">
        <v>666</v>
      </c>
      <c r="C31" s="504"/>
      <c r="D31" s="4"/>
      <c r="E31" s="188"/>
      <c r="G31" s="11"/>
      <c r="H31" s="8"/>
    </row>
    <row r="32" spans="1:8" s="3" customFormat="1" ht="18.75">
      <c r="A32" s="8"/>
      <c r="B32" s="497" t="s">
        <v>659</v>
      </c>
      <c r="C32" s="504"/>
      <c r="D32" s="4"/>
      <c r="E32" s="188"/>
      <c r="G32" s="11"/>
      <c r="H32" s="8"/>
    </row>
    <row r="33" spans="1:8" s="3" customFormat="1" ht="18.75">
      <c r="A33" s="8"/>
      <c r="B33" s="503" t="s">
        <v>663</v>
      </c>
      <c r="C33" s="504"/>
      <c r="D33" s="4"/>
      <c r="E33" s="188"/>
      <c r="G33" s="11"/>
      <c r="H33" s="8"/>
    </row>
    <row r="34" spans="1:8" s="3" customFormat="1" ht="18.75">
      <c r="A34" s="8"/>
      <c r="B34" s="503" t="s">
        <v>684</v>
      </c>
      <c r="C34" s="504"/>
      <c r="D34" s="4"/>
      <c r="E34" s="188"/>
      <c r="G34" s="11"/>
      <c r="H34" s="8"/>
    </row>
    <row r="35" spans="1:8" s="3" customFormat="1" ht="18.75">
      <c r="A35" s="8"/>
      <c r="B35" s="503" t="s">
        <v>685</v>
      </c>
      <c r="C35" s="504"/>
      <c r="D35" s="4"/>
      <c r="E35" s="188"/>
      <c r="G35" s="11"/>
      <c r="H35" s="8"/>
    </row>
    <row r="36" spans="1:8" s="3" customFormat="1" ht="18.75">
      <c r="A36" s="8"/>
      <c r="B36" s="497" t="s">
        <v>661</v>
      </c>
      <c r="C36" s="504"/>
      <c r="D36" s="4"/>
      <c r="E36" s="188"/>
      <c r="G36" s="11"/>
      <c r="H36" s="8"/>
    </row>
    <row r="37" spans="1:8" s="3" customFormat="1" ht="18.75">
      <c r="A37" s="8"/>
      <c r="B37" s="497" t="s">
        <v>662</v>
      </c>
      <c r="C37" s="504"/>
      <c r="D37" s="4"/>
      <c r="E37" s="188"/>
      <c r="G37" s="11"/>
      <c r="H37" s="8"/>
    </row>
    <row r="38" spans="1:8" s="3" customFormat="1" ht="18.75">
      <c r="A38" s="8"/>
      <c r="B38" s="497" t="s">
        <v>660</v>
      </c>
      <c r="C38" s="504"/>
      <c r="D38" s="4"/>
      <c r="E38" s="188"/>
      <c r="G38" s="11"/>
      <c r="H38" s="8"/>
    </row>
    <row r="39" spans="1:8" s="3" customFormat="1" ht="18.75">
      <c r="A39" s="8"/>
      <c r="B39" s="497"/>
      <c r="C39" s="504"/>
      <c r="D39" s="4"/>
      <c r="E39" s="188"/>
      <c r="G39" s="11"/>
      <c r="H39" s="8"/>
    </row>
    <row r="40" spans="1:8" s="3" customFormat="1" ht="19.5" thickBot="1">
      <c r="A40" s="8"/>
      <c r="B40" s="3" t="s">
        <v>74</v>
      </c>
      <c r="C40" s="92"/>
      <c r="D40" s="4"/>
      <c r="E40" s="4"/>
      <c r="G40" s="11"/>
      <c r="H40" s="8"/>
    </row>
    <row r="41" spans="2:7" ht="18.75">
      <c r="B41" s="91" t="s">
        <v>76</v>
      </c>
      <c r="C41" s="499">
        <v>6795259.670733141</v>
      </c>
      <c r="D41" s="500">
        <f>C41/C43</f>
        <v>0.02170278315552957</v>
      </c>
      <c r="E41" s="94" t="s">
        <v>77</v>
      </c>
      <c r="G41" s="11"/>
    </row>
    <row r="42" spans="2:7" ht="15.75">
      <c r="B42" s="7" t="s">
        <v>78</v>
      </c>
      <c r="C42" s="501">
        <v>306310189.6182352</v>
      </c>
      <c r="D42" s="502">
        <f>C42/C43</f>
        <v>0.9782972168444704</v>
      </c>
      <c r="E42" s="495" t="s">
        <v>79</v>
      </c>
      <c r="G42" s="30"/>
    </row>
    <row r="43" spans="2:7" ht="16.5" thickBot="1">
      <c r="B43" s="494" t="s">
        <v>80</v>
      </c>
      <c r="C43" s="496">
        <f>SUM(C41:C42)</f>
        <v>313105449.2889683</v>
      </c>
      <c r="D43" s="498">
        <f>SUM(D41:D42)</f>
        <v>0.9999999999999999</v>
      </c>
      <c r="E43" s="95"/>
      <c r="G43" s="30"/>
    </row>
  </sheetData>
  <sheetProtection/>
  <mergeCells count="1">
    <mergeCell ref="B2:G2"/>
  </mergeCells>
  <printOptions horizontalCentered="1"/>
  <pageMargins left="0.5" right="0.5" top="0.5" bottom="0.5" header="0.3" footer="0.3"/>
  <pageSetup fitToHeight="1" fitToWidth="1" horizontalDpi="1200" verticalDpi="12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7109375" style="0" customWidth="1"/>
    <col min="2" max="2" width="40.7109375" style="0" customWidth="1"/>
    <col min="3" max="3" width="20.7109375" style="203" customWidth="1"/>
    <col min="4" max="5" width="10.7109375" style="0" customWidth="1"/>
  </cols>
  <sheetData>
    <row r="1" spans="1:7" ht="15.75">
      <c r="A1" s="4"/>
      <c r="B1" s="4"/>
      <c r="C1" s="4"/>
      <c r="D1" s="4"/>
      <c r="E1" s="4"/>
      <c r="F1" s="4"/>
      <c r="G1" s="4"/>
    </row>
    <row r="2" spans="1:7" ht="18.75">
      <c r="A2" s="3"/>
      <c r="B2" s="814" t="s">
        <v>669</v>
      </c>
      <c r="C2" s="814"/>
      <c r="D2" s="814"/>
      <c r="E2" s="814"/>
      <c r="F2" s="814"/>
      <c r="G2" s="814"/>
    </row>
    <row r="3" spans="1:7" ht="15.75">
      <c r="A3" s="3"/>
      <c r="B3" s="89"/>
      <c r="C3" s="2"/>
      <c r="D3" s="47"/>
      <c r="E3" s="2"/>
      <c r="F3" s="3"/>
      <c r="G3" s="8"/>
    </row>
    <row r="4" spans="1:7" ht="19.5" thickBot="1">
      <c r="A4" s="2"/>
      <c r="B4" s="90" t="s">
        <v>670</v>
      </c>
      <c r="C4" s="2"/>
      <c r="D4" s="47"/>
      <c r="E4" s="2"/>
      <c r="F4" s="2"/>
      <c r="G4" s="47"/>
    </row>
    <row r="5" spans="1:7" ht="15.75">
      <c r="A5" s="3"/>
      <c r="B5" s="91" t="s">
        <v>69</v>
      </c>
      <c r="C5" s="605">
        <v>181080743.58640996</v>
      </c>
      <c r="D5" s="4"/>
      <c r="E5" s="4"/>
      <c r="F5" s="3"/>
      <c r="G5" s="8"/>
    </row>
    <row r="6" spans="1:7" ht="15.75">
      <c r="A6" s="3"/>
      <c r="B6" s="493" t="s">
        <v>70</v>
      </c>
      <c r="C6" s="606">
        <v>572002843.5950419</v>
      </c>
      <c r="D6" s="4"/>
      <c r="E6" s="4"/>
      <c r="F6" s="3"/>
      <c r="G6" s="8"/>
    </row>
    <row r="7" spans="1:7" ht="15.75">
      <c r="A7" s="3"/>
      <c r="B7" s="493" t="s">
        <v>71</v>
      </c>
      <c r="C7" s="606">
        <f>C6-C5</f>
        <v>390922100.00863194</v>
      </c>
      <c r="D7" s="4"/>
      <c r="E7" s="4"/>
      <c r="F7" s="3"/>
      <c r="G7" s="8"/>
    </row>
    <row r="8" spans="1:7" ht="15.75">
      <c r="A8" s="3"/>
      <c r="B8" s="493" t="s">
        <v>72</v>
      </c>
      <c r="C8" s="607">
        <f>C6/C5</f>
        <v>3.158827560933268</v>
      </c>
      <c r="D8" s="4"/>
      <c r="E8" s="4"/>
      <c r="F8" s="3"/>
      <c r="G8" s="8"/>
    </row>
    <row r="9" spans="1:7" ht="15.75">
      <c r="A9" s="3"/>
      <c r="B9" s="493" t="s">
        <v>73</v>
      </c>
      <c r="C9" s="608">
        <v>0.14350655973494758</v>
      </c>
      <c r="D9" s="4"/>
      <c r="E9" s="189"/>
      <c r="F9" s="3"/>
      <c r="G9" s="8"/>
    </row>
    <row r="10" spans="1:7" ht="16.5" thickBot="1">
      <c r="A10" s="3"/>
      <c r="B10" s="494" t="s">
        <v>674</v>
      </c>
      <c r="C10" s="609">
        <v>0.7341478348097417</v>
      </c>
      <c r="D10" s="4"/>
      <c r="E10" s="188"/>
      <c r="F10" s="3"/>
      <c r="G10" s="8"/>
    </row>
    <row r="11" spans="1:7" ht="15.75">
      <c r="A11" s="3"/>
      <c r="B11" s="497" t="s">
        <v>664</v>
      </c>
      <c r="C11" s="92"/>
      <c r="D11" s="4"/>
      <c r="E11" s="4"/>
      <c r="F11" s="3"/>
      <c r="G11" s="8"/>
    </row>
    <row r="12" spans="1:7" ht="15.75">
      <c r="A12" s="3"/>
      <c r="B12" s="497" t="s">
        <v>665</v>
      </c>
      <c r="C12" s="92"/>
      <c r="D12" s="4"/>
      <c r="E12" s="4"/>
      <c r="F12" s="3"/>
      <c r="G12" s="8"/>
    </row>
    <row r="13" spans="1:7" ht="15.75">
      <c r="A13" s="3"/>
      <c r="B13" s="497" t="s">
        <v>666</v>
      </c>
      <c r="C13" s="92"/>
      <c r="D13" s="4"/>
      <c r="E13" s="4"/>
      <c r="F13" s="3"/>
      <c r="G13" s="8"/>
    </row>
    <row r="14" spans="1:7" ht="15.75">
      <c r="A14" s="3"/>
      <c r="B14" s="497" t="s">
        <v>659</v>
      </c>
      <c r="C14" s="92"/>
      <c r="D14" s="4"/>
      <c r="E14" s="4"/>
      <c r="F14" s="3"/>
      <c r="G14" s="8"/>
    </row>
    <row r="15" spans="1:7" ht="15.75">
      <c r="A15" s="3"/>
      <c r="B15" s="503" t="s">
        <v>663</v>
      </c>
      <c r="C15" s="92"/>
      <c r="D15" s="4"/>
      <c r="E15" s="4"/>
      <c r="F15" s="3"/>
      <c r="G15" s="8"/>
    </row>
    <row r="16" spans="1:7" ht="15.75">
      <c r="A16" s="3"/>
      <c r="B16" s="503" t="s">
        <v>684</v>
      </c>
      <c r="C16" s="92"/>
      <c r="D16" s="4"/>
      <c r="E16" s="4"/>
      <c r="F16" s="3"/>
      <c r="G16" s="8"/>
    </row>
    <row r="17" spans="1:7" ht="15.75">
      <c r="A17" s="3"/>
      <c r="B17" s="503" t="s">
        <v>685</v>
      </c>
      <c r="C17" s="92"/>
      <c r="D17" s="4"/>
      <c r="E17" s="4"/>
      <c r="F17" s="3"/>
      <c r="G17" s="8"/>
    </row>
    <row r="18" spans="1:7" ht="15.75">
      <c r="A18" s="3"/>
      <c r="B18" s="497" t="s">
        <v>661</v>
      </c>
      <c r="C18" s="92"/>
      <c r="D18" s="4"/>
      <c r="E18" s="4"/>
      <c r="F18" s="3"/>
      <c r="G18" s="8"/>
    </row>
    <row r="19" spans="1:7" ht="15.75">
      <c r="A19" s="3"/>
      <c r="B19" s="497" t="s">
        <v>662</v>
      </c>
      <c r="C19" s="92"/>
      <c r="D19" s="4"/>
      <c r="E19" s="4"/>
      <c r="F19" s="3"/>
      <c r="G19" s="8"/>
    </row>
    <row r="20" spans="1:7" ht="15.75">
      <c r="A20" s="3"/>
      <c r="B20" s="497" t="s">
        <v>660</v>
      </c>
      <c r="C20" s="92"/>
      <c r="D20" s="4"/>
      <c r="E20" s="4"/>
      <c r="F20" s="3"/>
      <c r="G20" s="8"/>
    </row>
    <row r="21" spans="1:7" ht="15.75">
      <c r="A21" s="3"/>
      <c r="B21" s="3"/>
      <c r="C21" s="92"/>
      <c r="D21" s="4"/>
      <c r="E21" s="4"/>
      <c r="F21" s="3"/>
      <c r="G21" s="8"/>
    </row>
    <row r="22" spans="1:7" ht="16.5" thickBot="1">
      <c r="A22" s="2"/>
      <c r="B22" s="90" t="s">
        <v>671</v>
      </c>
      <c r="C22" s="2"/>
      <c r="D22" s="47"/>
      <c r="E22" s="2"/>
      <c r="F22" s="2"/>
      <c r="G22" s="47"/>
    </row>
    <row r="23" spans="1:7" ht="15.75">
      <c r="A23" s="3"/>
      <c r="B23" s="91" t="s">
        <v>69</v>
      </c>
      <c r="C23" s="605">
        <v>181080743.58640996</v>
      </c>
      <c r="D23" s="4"/>
      <c r="E23" s="4"/>
      <c r="F23" s="3"/>
      <c r="G23" s="8"/>
    </row>
    <row r="24" spans="1:7" ht="15.75">
      <c r="A24" s="3"/>
      <c r="B24" s="493" t="s">
        <v>70</v>
      </c>
      <c r="C24" s="606">
        <v>313105449.2889683</v>
      </c>
      <c r="D24" s="4"/>
      <c r="E24" s="4"/>
      <c r="F24" s="3"/>
      <c r="G24" s="8"/>
    </row>
    <row r="25" spans="1:7" ht="15.75">
      <c r="A25" s="3"/>
      <c r="B25" s="493" t="s">
        <v>71</v>
      </c>
      <c r="C25" s="606">
        <f>C24-C23</f>
        <v>132024705.70255837</v>
      </c>
      <c r="D25" s="4"/>
      <c r="E25" s="4"/>
      <c r="F25" s="3"/>
      <c r="G25" s="8"/>
    </row>
    <row r="26" spans="1:7" ht="15.75">
      <c r="A26" s="3"/>
      <c r="B26" s="493" t="s">
        <v>72</v>
      </c>
      <c r="C26" s="607">
        <f>C24/C23</f>
        <v>1.7290930172238743</v>
      </c>
      <c r="D26" s="4"/>
      <c r="E26" s="4"/>
      <c r="F26" s="3"/>
      <c r="G26" s="8"/>
    </row>
    <row r="27" spans="1:7" ht="15.75">
      <c r="A27" s="3"/>
      <c r="B27" s="493" t="s">
        <v>73</v>
      </c>
      <c r="C27" s="608">
        <v>0.13591510703252546</v>
      </c>
      <c r="D27" s="4"/>
      <c r="E27" s="190"/>
      <c r="F27" s="3"/>
      <c r="G27" s="8"/>
    </row>
    <row r="28" spans="1:7" ht="16.5" thickBot="1">
      <c r="A28" s="3"/>
      <c r="B28" s="494" t="s">
        <v>674</v>
      </c>
      <c r="C28" s="609">
        <v>0.5712441283268275</v>
      </c>
      <c r="D28" s="4"/>
      <c r="E28" s="188"/>
      <c r="F28" s="3"/>
      <c r="G28" s="8"/>
    </row>
    <row r="29" spans="1:7" ht="15.75">
      <c r="A29" s="3"/>
      <c r="B29" s="497" t="s">
        <v>664</v>
      </c>
      <c r="C29" s="92"/>
      <c r="D29" s="4"/>
      <c r="E29" s="4"/>
      <c r="F29" s="3"/>
      <c r="G29" s="8"/>
    </row>
    <row r="30" spans="1:7" ht="15.75">
      <c r="A30" s="3"/>
      <c r="B30" s="497" t="s">
        <v>667</v>
      </c>
      <c r="C30" s="92"/>
      <c r="D30" s="4"/>
      <c r="E30" s="4"/>
      <c r="F30" s="3"/>
      <c r="G30" s="8"/>
    </row>
    <row r="31" spans="1:7" ht="15.75">
      <c r="A31" s="3"/>
      <c r="B31" s="497" t="s">
        <v>666</v>
      </c>
      <c r="C31" s="92"/>
      <c r="D31" s="4"/>
      <c r="E31" s="4"/>
      <c r="F31" s="3"/>
      <c r="G31" s="8"/>
    </row>
    <row r="32" spans="1:7" ht="15.75">
      <c r="A32" s="3"/>
      <c r="B32" s="497" t="s">
        <v>659</v>
      </c>
      <c r="C32" s="92"/>
      <c r="D32" s="4"/>
      <c r="E32" s="4"/>
      <c r="F32" s="3"/>
      <c r="G32" s="8"/>
    </row>
    <row r="33" spans="1:7" ht="15.75">
      <c r="A33" s="3"/>
      <c r="B33" s="503" t="s">
        <v>663</v>
      </c>
      <c r="C33" s="92"/>
      <c r="D33" s="4"/>
      <c r="E33" s="4"/>
      <c r="F33" s="3"/>
      <c r="G33" s="8"/>
    </row>
    <row r="34" spans="1:7" ht="15.75">
      <c r="A34" s="3"/>
      <c r="B34" s="503" t="s">
        <v>684</v>
      </c>
      <c r="C34" s="92"/>
      <c r="D34" s="4"/>
      <c r="E34" s="4"/>
      <c r="F34" s="3"/>
      <c r="G34" s="8"/>
    </row>
    <row r="35" spans="1:7" ht="15.75">
      <c r="A35" s="3"/>
      <c r="B35" s="503" t="s">
        <v>685</v>
      </c>
      <c r="C35" s="92"/>
      <c r="D35" s="4"/>
      <c r="E35" s="4"/>
      <c r="F35" s="3"/>
      <c r="G35" s="8"/>
    </row>
    <row r="36" spans="1:7" ht="15.75">
      <c r="A36" s="3"/>
      <c r="B36" s="497" t="s">
        <v>661</v>
      </c>
      <c r="C36" s="92"/>
      <c r="D36" s="4"/>
      <c r="E36" s="4"/>
      <c r="F36" s="3"/>
      <c r="G36" s="8"/>
    </row>
    <row r="37" spans="1:7" ht="15.75">
      <c r="A37" s="3"/>
      <c r="B37" s="497" t="s">
        <v>662</v>
      </c>
      <c r="C37" s="92"/>
      <c r="D37" s="4"/>
      <c r="E37" s="4"/>
      <c r="F37" s="3"/>
      <c r="G37" s="8"/>
    </row>
    <row r="38" spans="1:7" ht="15.75">
      <c r="A38" s="3"/>
      <c r="B38" s="497" t="s">
        <v>660</v>
      </c>
      <c r="C38" s="92"/>
      <c r="D38" s="4"/>
      <c r="E38" s="4"/>
      <c r="F38" s="3"/>
      <c r="G38" s="8"/>
    </row>
    <row r="39" spans="1:7" ht="15.75">
      <c r="A39" s="3"/>
      <c r="B39" s="497"/>
      <c r="C39" s="92"/>
      <c r="D39" s="4"/>
      <c r="E39" s="4"/>
      <c r="F39" s="3"/>
      <c r="G39" s="8"/>
    </row>
    <row r="40" spans="1:7" ht="16.5" thickBot="1">
      <c r="A40" s="4"/>
      <c r="B40" s="4" t="s">
        <v>74</v>
      </c>
      <c r="C40" s="4"/>
      <c r="D40" s="93" t="s">
        <v>75</v>
      </c>
      <c r="E40" s="4"/>
      <c r="F40" s="4"/>
      <c r="G40" s="4"/>
    </row>
    <row r="41" spans="1:7" ht="15.75">
      <c r="A41" s="4"/>
      <c r="B41" s="91" t="s">
        <v>76</v>
      </c>
      <c r="C41" s="499">
        <v>6795259.670733141</v>
      </c>
      <c r="D41" s="500">
        <f>C41/C43</f>
        <v>0.02170278315552957</v>
      </c>
      <c r="E41" s="181" t="s">
        <v>77</v>
      </c>
      <c r="F41" s="4"/>
      <c r="G41" s="4"/>
    </row>
    <row r="42" spans="1:7" ht="15.75">
      <c r="A42" s="4"/>
      <c r="B42" s="7" t="s">
        <v>78</v>
      </c>
      <c r="C42" s="501">
        <v>306310189.6182352</v>
      </c>
      <c r="D42" s="502">
        <f>C42/C43</f>
        <v>0.9782972168444704</v>
      </c>
      <c r="E42" s="505" t="s">
        <v>79</v>
      </c>
      <c r="F42" s="4"/>
      <c r="G42" s="4"/>
    </row>
    <row r="43" spans="1:7" ht="16.5" thickBot="1">
      <c r="A43" s="4"/>
      <c r="B43" s="494" t="s">
        <v>80</v>
      </c>
      <c r="C43" s="496">
        <f>SUM(C41:C42)</f>
        <v>313105449.2889683</v>
      </c>
      <c r="D43" s="498">
        <f>SUM(D41:D42)</f>
        <v>0.9999999999999999</v>
      </c>
      <c r="E43" s="506"/>
      <c r="F43" s="4"/>
      <c r="G43" s="4"/>
    </row>
    <row r="44" spans="1:7" ht="15.75">
      <c r="A44" s="4"/>
      <c r="B44" s="4"/>
      <c r="C44" s="4"/>
      <c r="D44" s="4"/>
      <c r="E44" s="4"/>
      <c r="F44" s="4"/>
      <c r="G44" s="4"/>
    </row>
    <row r="45" spans="1:7" ht="15.75">
      <c r="A45" s="4"/>
      <c r="B45" s="4"/>
      <c r="C45" s="4"/>
      <c r="D45" s="4"/>
      <c r="E45" s="4"/>
      <c r="F45" s="4"/>
      <c r="G45" s="4"/>
    </row>
  </sheetData>
  <sheetProtection/>
  <mergeCells count="1">
    <mergeCell ref="B2:G2"/>
  </mergeCells>
  <printOptions horizontalCentered="1"/>
  <pageMargins left="0.5" right="0.5" top="0.5" bottom="0.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6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2.421875" style="101" customWidth="1"/>
    <col min="2" max="2" width="19.00390625" style="102" bestFit="1" customWidth="1"/>
    <col min="3" max="3" width="43.421875" style="102" customWidth="1"/>
    <col min="4" max="4" width="20.7109375" style="103" customWidth="1"/>
    <col min="5" max="5" width="24.140625" style="103" bestFit="1" customWidth="1"/>
    <col min="6" max="6" width="15.8515625" style="103" bestFit="1" customWidth="1"/>
    <col min="7" max="7" width="15.28125" style="101" customWidth="1"/>
    <col min="8" max="8" width="21.140625" style="101" customWidth="1"/>
    <col min="9" max="9" width="16.00390625" style="101" customWidth="1"/>
    <col min="10" max="252" width="8.00390625" style="101" customWidth="1"/>
    <col min="253" max="253" width="2.421875" style="101" customWidth="1"/>
    <col min="254" max="254" width="19.00390625" style="101" bestFit="1" customWidth="1"/>
    <col min="255" max="255" width="52.421875" style="101" bestFit="1" customWidth="1"/>
    <col min="256" max="16384" width="32.421875" style="101" bestFit="1" customWidth="1"/>
  </cols>
  <sheetData>
    <row r="1" spans="2:6" s="96" customFormat="1" ht="15.75">
      <c r="B1" s="97"/>
      <c r="C1" s="97"/>
      <c r="D1" s="98"/>
      <c r="E1" s="98"/>
      <c r="F1" s="98"/>
    </row>
    <row r="2" spans="2:3" ht="19.5" thickBot="1">
      <c r="B2" s="99" t="s">
        <v>585</v>
      </c>
      <c r="C2" s="100"/>
    </row>
    <row r="3" spans="2:6" ht="15.75">
      <c r="B3" s="353" t="s">
        <v>81</v>
      </c>
      <c r="C3" s="354" t="s">
        <v>82</v>
      </c>
      <c r="D3" s="355" t="s">
        <v>18</v>
      </c>
      <c r="E3" s="355" t="s">
        <v>83</v>
      </c>
      <c r="F3" s="408" t="s">
        <v>84</v>
      </c>
    </row>
    <row r="4" spans="2:6" ht="15.75">
      <c r="B4" s="359" t="s">
        <v>453</v>
      </c>
      <c r="C4" s="356" t="s">
        <v>231</v>
      </c>
      <c r="D4" s="357" t="s">
        <v>8</v>
      </c>
      <c r="E4" s="357" t="s">
        <v>247</v>
      </c>
      <c r="F4" s="358" t="s">
        <v>450</v>
      </c>
    </row>
    <row r="5" spans="2:6" ht="15.75">
      <c r="B5" s="359" t="s">
        <v>454</v>
      </c>
      <c r="C5" s="356" t="s">
        <v>185</v>
      </c>
      <c r="D5" s="357" t="s">
        <v>8</v>
      </c>
      <c r="E5" s="357" t="s">
        <v>247</v>
      </c>
      <c r="F5" s="358" t="s">
        <v>593</v>
      </c>
    </row>
    <row r="6" spans="2:6" ht="15.75">
      <c r="B6" s="359" t="s">
        <v>455</v>
      </c>
      <c r="C6" s="356" t="s">
        <v>186</v>
      </c>
      <c r="D6" s="357" t="s">
        <v>8</v>
      </c>
      <c r="E6" s="357" t="s">
        <v>247</v>
      </c>
      <c r="F6" s="358" t="s">
        <v>593</v>
      </c>
    </row>
    <row r="7" spans="2:6" ht="15.75">
      <c r="B7" s="359" t="s">
        <v>456</v>
      </c>
      <c r="C7" s="356" t="s">
        <v>184</v>
      </c>
      <c r="D7" s="357" t="s">
        <v>8</v>
      </c>
      <c r="E7" s="357" t="s">
        <v>247</v>
      </c>
      <c r="F7" s="358" t="s">
        <v>450</v>
      </c>
    </row>
    <row r="8" spans="2:6" ht="15.75">
      <c r="B8" s="359" t="s">
        <v>457</v>
      </c>
      <c r="C8" s="356" t="s">
        <v>586</v>
      </c>
      <c r="D8" s="357" t="s">
        <v>8</v>
      </c>
      <c r="E8" s="357" t="s">
        <v>247</v>
      </c>
      <c r="F8" s="358" t="s">
        <v>593</v>
      </c>
    </row>
    <row r="9" spans="2:6" ht="15.75">
      <c r="B9" s="359" t="s">
        <v>458</v>
      </c>
      <c r="C9" s="356" t="s">
        <v>187</v>
      </c>
      <c r="D9" s="357" t="s">
        <v>8</v>
      </c>
      <c r="E9" s="357" t="s">
        <v>247</v>
      </c>
      <c r="F9" s="358" t="s">
        <v>450</v>
      </c>
    </row>
    <row r="10" spans="2:6" ht="15.75">
      <c r="B10" s="359" t="s">
        <v>459</v>
      </c>
      <c r="C10" s="356" t="s">
        <v>188</v>
      </c>
      <c r="D10" s="357" t="s">
        <v>8</v>
      </c>
      <c r="E10" s="357" t="s">
        <v>247</v>
      </c>
      <c r="F10" s="358" t="s">
        <v>450</v>
      </c>
    </row>
    <row r="11" spans="2:6" ht="15.75">
      <c r="B11" s="359" t="s">
        <v>460</v>
      </c>
      <c r="C11" s="356" t="s">
        <v>233</v>
      </c>
      <c r="D11" s="357" t="s">
        <v>10</v>
      </c>
      <c r="E11" s="357" t="s">
        <v>247</v>
      </c>
      <c r="F11" s="358" t="s">
        <v>450</v>
      </c>
    </row>
    <row r="12" spans="2:6" ht="15.75">
      <c r="B12" s="359" t="s">
        <v>461</v>
      </c>
      <c r="C12" s="356" t="s">
        <v>232</v>
      </c>
      <c r="D12" s="357" t="s">
        <v>10</v>
      </c>
      <c r="E12" s="357" t="s">
        <v>247</v>
      </c>
      <c r="F12" s="358" t="s">
        <v>450</v>
      </c>
    </row>
    <row r="13" spans="2:6" ht="15.75">
      <c r="B13" s="359" t="s">
        <v>462</v>
      </c>
      <c r="C13" s="356" t="s">
        <v>215</v>
      </c>
      <c r="D13" s="357" t="s">
        <v>10</v>
      </c>
      <c r="E13" s="357" t="s">
        <v>247</v>
      </c>
      <c r="F13" s="358" t="s">
        <v>450</v>
      </c>
    </row>
    <row r="14" spans="2:6" ht="15.75">
      <c r="B14" s="359" t="s">
        <v>463</v>
      </c>
      <c r="C14" s="356" t="s">
        <v>216</v>
      </c>
      <c r="D14" s="357" t="s">
        <v>10</v>
      </c>
      <c r="E14" s="357" t="s">
        <v>247</v>
      </c>
      <c r="F14" s="358" t="s">
        <v>450</v>
      </c>
    </row>
    <row r="15" spans="2:6" ht="15.75">
      <c r="B15" s="359" t="s">
        <v>464</v>
      </c>
      <c r="C15" s="356" t="s">
        <v>234</v>
      </c>
      <c r="D15" s="357" t="s">
        <v>10</v>
      </c>
      <c r="E15" s="357" t="s">
        <v>247</v>
      </c>
      <c r="F15" s="358" t="s">
        <v>450</v>
      </c>
    </row>
    <row r="16" spans="2:6" ht="15.75">
      <c r="B16" s="359" t="s">
        <v>465</v>
      </c>
      <c r="C16" s="356" t="s">
        <v>242</v>
      </c>
      <c r="D16" s="357" t="s">
        <v>12</v>
      </c>
      <c r="E16" s="357" t="s">
        <v>247</v>
      </c>
      <c r="F16" s="358" t="s">
        <v>450</v>
      </c>
    </row>
    <row r="17" spans="2:6" ht="15.75">
      <c r="B17" s="359" t="s">
        <v>466</v>
      </c>
      <c r="C17" s="356" t="s">
        <v>241</v>
      </c>
      <c r="D17" s="357" t="s">
        <v>12</v>
      </c>
      <c r="E17" s="357" t="s">
        <v>247</v>
      </c>
      <c r="F17" s="358" t="s">
        <v>450</v>
      </c>
    </row>
    <row r="18" spans="2:6" ht="15.75">
      <c r="B18" s="359" t="s">
        <v>467</v>
      </c>
      <c r="C18" s="356" t="s">
        <v>217</v>
      </c>
      <c r="D18" s="357" t="s">
        <v>12</v>
      </c>
      <c r="E18" s="357" t="s">
        <v>247</v>
      </c>
      <c r="F18" s="358" t="s">
        <v>450</v>
      </c>
    </row>
    <row r="19" spans="2:6" ht="15.75">
      <c r="B19" s="359" t="s">
        <v>468</v>
      </c>
      <c r="C19" s="356" t="s">
        <v>218</v>
      </c>
      <c r="D19" s="357" t="s">
        <v>12</v>
      </c>
      <c r="E19" s="357" t="s">
        <v>247</v>
      </c>
      <c r="F19" s="358" t="s">
        <v>450</v>
      </c>
    </row>
    <row r="20" spans="2:6" ht="15.75">
      <c r="B20" s="359" t="s">
        <v>469</v>
      </c>
      <c r="C20" s="356" t="s">
        <v>230</v>
      </c>
      <c r="D20" s="357" t="s">
        <v>14</v>
      </c>
      <c r="E20" s="357" t="s">
        <v>247</v>
      </c>
      <c r="F20" s="358" t="s">
        <v>450</v>
      </c>
    </row>
    <row r="21" spans="2:6" ht="15.75">
      <c r="B21" s="359" t="s">
        <v>470</v>
      </c>
      <c r="C21" s="356" t="s">
        <v>229</v>
      </c>
      <c r="D21" s="357" t="s">
        <v>14</v>
      </c>
      <c r="E21" s="357" t="s">
        <v>247</v>
      </c>
      <c r="F21" s="358" t="s">
        <v>450</v>
      </c>
    </row>
    <row r="22" spans="2:6" ht="15.75">
      <c r="B22" s="359" t="s">
        <v>471</v>
      </c>
      <c r="C22" s="356" t="s">
        <v>213</v>
      </c>
      <c r="D22" s="357" t="s">
        <v>14</v>
      </c>
      <c r="E22" s="357" t="s">
        <v>247</v>
      </c>
      <c r="F22" s="358" t="s">
        <v>450</v>
      </c>
    </row>
    <row r="23" spans="2:6" ht="15.75">
      <c r="B23" s="359" t="s">
        <v>472</v>
      </c>
      <c r="C23" s="356" t="s">
        <v>214</v>
      </c>
      <c r="D23" s="357" t="s">
        <v>14</v>
      </c>
      <c r="E23" s="357" t="s">
        <v>247</v>
      </c>
      <c r="F23" s="358" t="s">
        <v>450</v>
      </c>
    </row>
    <row r="24" spans="2:6" ht="15.75">
      <c r="B24" s="359" t="s">
        <v>473</v>
      </c>
      <c r="C24" s="356" t="s">
        <v>236</v>
      </c>
      <c r="D24" s="357" t="s">
        <v>452</v>
      </c>
      <c r="E24" s="357" t="s">
        <v>247</v>
      </c>
      <c r="F24" s="358" t="s">
        <v>450</v>
      </c>
    </row>
    <row r="25" spans="2:6" ht="15.75">
      <c r="B25" s="359" t="s">
        <v>474</v>
      </c>
      <c r="C25" s="356" t="s">
        <v>235</v>
      </c>
      <c r="D25" s="357" t="s">
        <v>452</v>
      </c>
      <c r="E25" s="357" t="s">
        <v>247</v>
      </c>
      <c r="F25" s="358" t="s">
        <v>450</v>
      </c>
    </row>
    <row r="26" spans="2:6" ht="15.75">
      <c r="B26" s="359" t="s">
        <v>475</v>
      </c>
      <c r="C26" s="356" t="s">
        <v>237</v>
      </c>
      <c r="D26" s="357" t="s">
        <v>452</v>
      </c>
      <c r="E26" s="357" t="s">
        <v>247</v>
      </c>
      <c r="F26" s="358" t="s">
        <v>450</v>
      </c>
    </row>
    <row r="27" spans="2:6" ht="15.75">
      <c r="B27" s="359" t="s">
        <v>476</v>
      </c>
      <c r="C27" s="356" t="s">
        <v>183</v>
      </c>
      <c r="D27" s="357" t="s">
        <v>452</v>
      </c>
      <c r="E27" s="357" t="s">
        <v>247</v>
      </c>
      <c r="F27" s="358" t="s">
        <v>450</v>
      </c>
    </row>
    <row r="28" spans="2:6" ht="15.75">
      <c r="B28" s="359" t="s">
        <v>477</v>
      </c>
      <c r="C28" s="356" t="s">
        <v>225</v>
      </c>
      <c r="D28" s="357" t="s">
        <v>452</v>
      </c>
      <c r="E28" s="357" t="s">
        <v>247</v>
      </c>
      <c r="F28" s="358" t="s">
        <v>450</v>
      </c>
    </row>
    <row r="29" spans="2:6" ht="15.75">
      <c r="B29" s="359" t="s">
        <v>478</v>
      </c>
      <c r="C29" s="356" t="s">
        <v>226</v>
      </c>
      <c r="D29" s="357" t="s">
        <v>452</v>
      </c>
      <c r="E29" s="357" t="s">
        <v>247</v>
      </c>
      <c r="F29" s="358" t="s">
        <v>450</v>
      </c>
    </row>
    <row r="30" spans="2:6" ht="15.75">
      <c r="B30" s="359" t="s">
        <v>479</v>
      </c>
      <c r="C30" s="356" t="s">
        <v>228</v>
      </c>
      <c r="D30" s="357" t="s">
        <v>452</v>
      </c>
      <c r="E30" s="357" t="s">
        <v>247</v>
      </c>
      <c r="F30" s="358" t="s">
        <v>450</v>
      </c>
    </row>
    <row r="31" spans="2:6" ht="15.75">
      <c r="B31" s="359" t="s">
        <v>480</v>
      </c>
      <c r="C31" s="356" t="s">
        <v>227</v>
      </c>
      <c r="D31" s="357" t="s">
        <v>452</v>
      </c>
      <c r="E31" s="357" t="s">
        <v>247</v>
      </c>
      <c r="F31" s="358" t="s">
        <v>407</v>
      </c>
    </row>
    <row r="32" spans="2:6" ht="15.75">
      <c r="B32" s="359" t="s">
        <v>481</v>
      </c>
      <c r="C32" s="356" t="s">
        <v>243</v>
      </c>
      <c r="D32" s="357" t="s">
        <v>452</v>
      </c>
      <c r="E32" s="357" t="s">
        <v>247</v>
      </c>
      <c r="F32" s="358" t="s">
        <v>450</v>
      </c>
    </row>
    <row r="33" spans="2:6" ht="15.75">
      <c r="B33" s="359" t="s">
        <v>482</v>
      </c>
      <c r="C33" s="356" t="s">
        <v>244</v>
      </c>
      <c r="D33" s="357" t="s">
        <v>452</v>
      </c>
      <c r="E33" s="357" t="s">
        <v>247</v>
      </c>
      <c r="F33" s="358" t="s">
        <v>450</v>
      </c>
    </row>
    <row r="34" spans="2:6" ht="15.75">
      <c r="B34" s="359" t="s">
        <v>483</v>
      </c>
      <c r="C34" s="356" t="s">
        <v>245</v>
      </c>
      <c r="D34" s="357" t="s">
        <v>452</v>
      </c>
      <c r="E34" s="357" t="s">
        <v>247</v>
      </c>
      <c r="F34" s="358" t="s">
        <v>450</v>
      </c>
    </row>
    <row r="35" spans="2:6" ht="15.75">
      <c r="B35" s="359" t="s">
        <v>484</v>
      </c>
      <c r="C35" s="356" t="s">
        <v>240</v>
      </c>
      <c r="D35" s="357" t="s">
        <v>452</v>
      </c>
      <c r="E35" s="357" t="s">
        <v>247</v>
      </c>
      <c r="F35" s="358" t="s">
        <v>450</v>
      </c>
    </row>
    <row r="36" spans="2:6" ht="15.75">
      <c r="B36" s="359" t="s">
        <v>485</v>
      </c>
      <c r="C36" s="356" t="s">
        <v>189</v>
      </c>
      <c r="D36" s="357" t="s">
        <v>10</v>
      </c>
      <c r="E36" s="357" t="s">
        <v>247</v>
      </c>
      <c r="F36" s="358" t="s">
        <v>450</v>
      </c>
    </row>
    <row r="37" spans="2:6" ht="15.75">
      <c r="B37" s="359" t="s">
        <v>486</v>
      </c>
      <c r="C37" s="356" t="s">
        <v>238</v>
      </c>
      <c r="D37" s="357" t="s">
        <v>8</v>
      </c>
      <c r="E37" s="357" t="s">
        <v>247</v>
      </c>
      <c r="F37" s="358" t="s">
        <v>407</v>
      </c>
    </row>
    <row r="38" spans="2:6" ht="15.75">
      <c r="B38" s="359" t="s">
        <v>487</v>
      </c>
      <c r="C38" s="356" t="s">
        <v>239</v>
      </c>
      <c r="D38" s="357" t="s">
        <v>452</v>
      </c>
      <c r="E38" s="357" t="s">
        <v>247</v>
      </c>
      <c r="F38" s="358" t="s">
        <v>407</v>
      </c>
    </row>
    <row r="39" spans="2:6" ht="15.75">
      <c r="B39" s="359" t="s">
        <v>488</v>
      </c>
      <c r="C39" s="356" t="s">
        <v>190</v>
      </c>
      <c r="D39" s="357" t="s">
        <v>675</v>
      </c>
      <c r="E39" s="357" t="s">
        <v>589</v>
      </c>
      <c r="F39" s="358" t="s">
        <v>450</v>
      </c>
    </row>
    <row r="40" spans="2:6" ht="15.75">
      <c r="B40" s="359" t="s">
        <v>489</v>
      </c>
      <c r="C40" s="356" t="s">
        <v>191</v>
      </c>
      <c r="D40" s="357" t="s">
        <v>675</v>
      </c>
      <c r="E40" s="357" t="s">
        <v>589</v>
      </c>
      <c r="F40" s="358" t="s">
        <v>450</v>
      </c>
    </row>
    <row r="41" spans="2:6" ht="15.75">
      <c r="B41" s="359" t="s">
        <v>490</v>
      </c>
      <c r="C41" s="356" t="s">
        <v>192</v>
      </c>
      <c r="D41" s="357" t="s">
        <v>675</v>
      </c>
      <c r="E41" s="357" t="s">
        <v>589</v>
      </c>
      <c r="F41" s="358" t="s">
        <v>450</v>
      </c>
    </row>
    <row r="42" spans="2:6" ht="15.75">
      <c r="B42" s="359" t="s">
        <v>491</v>
      </c>
      <c r="C42" s="356" t="s">
        <v>193</v>
      </c>
      <c r="D42" s="357" t="s">
        <v>675</v>
      </c>
      <c r="E42" s="357" t="s">
        <v>589</v>
      </c>
      <c r="F42" s="358" t="s">
        <v>450</v>
      </c>
    </row>
    <row r="43" spans="2:6" ht="15.75">
      <c r="B43" s="359" t="s">
        <v>492</v>
      </c>
      <c r="C43" s="356" t="s">
        <v>194</v>
      </c>
      <c r="D43" s="357" t="s">
        <v>675</v>
      </c>
      <c r="E43" s="357" t="s">
        <v>589</v>
      </c>
      <c r="F43" s="358" t="s">
        <v>450</v>
      </c>
    </row>
    <row r="44" spans="2:6" ht="15.75">
      <c r="B44" s="359" t="s">
        <v>493</v>
      </c>
      <c r="C44" s="356" t="s">
        <v>195</v>
      </c>
      <c r="D44" s="357" t="s">
        <v>675</v>
      </c>
      <c r="E44" s="357" t="s">
        <v>589</v>
      </c>
      <c r="F44" s="358" t="s">
        <v>450</v>
      </c>
    </row>
    <row r="45" spans="2:6" ht="15.75">
      <c r="B45" s="359" t="s">
        <v>494</v>
      </c>
      <c r="C45" s="356" t="s">
        <v>196</v>
      </c>
      <c r="D45" s="357" t="s">
        <v>675</v>
      </c>
      <c r="E45" s="357" t="s">
        <v>589</v>
      </c>
      <c r="F45" s="358" t="s">
        <v>450</v>
      </c>
    </row>
    <row r="46" spans="2:6" ht="15.75">
      <c r="B46" s="359" t="s">
        <v>495</v>
      </c>
      <c r="C46" s="356" t="s">
        <v>197</v>
      </c>
      <c r="D46" s="357" t="s">
        <v>675</v>
      </c>
      <c r="E46" s="357" t="s">
        <v>589</v>
      </c>
      <c r="F46" s="358" t="s">
        <v>450</v>
      </c>
    </row>
    <row r="47" spans="2:6" ht="15.75">
      <c r="B47" s="359" t="s">
        <v>496</v>
      </c>
      <c r="C47" s="356" t="s">
        <v>198</v>
      </c>
      <c r="D47" s="357" t="s">
        <v>675</v>
      </c>
      <c r="E47" s="357" t="s">
        <v>589</v>
      </c>
      <c r="F47" s="358" t="s">
        <v>450</v>
      </c>
    </row>
    <row r="48" spans="2:6" ht="15.75">
      <c r="B48" s="359" t="s">
        <v>497</v>
      </c>
      <c r="C48" s="356" t="s">
        <v>199</v>
      </c>
      <c r="D48" s="357" t="s">
        <v>675</v>
      </c>
      <c r="E48" s="357" t="s">
        <v>589</v>
      </c>
      <c r="F48" s="358" t="s">
        <v>450</v>
      </c>
    </row>
    <row r="49" spans="2:6" ht="15.75">
      <c r="B49" s="359" t="s">
        <v>498</v>
      </c>
      <c r="C49" s="356" t="s">
        <v>200</v>
      </c>
      <c r="D49" s="357" t="s">
        <v>675</v>
      </c>
      <c r="E49" s="357" t="s">
        <v>589</v>
      </c>
      <c r="F49" s="358" t="s">
        <v>450</v>
      </c>
    </row>
    <row r="50" spans="2:6" ht="15.75">
      <c r="B50" s="359" t="s">
        <v>499</v>
      </c>
      <c r="C50" s="356" t="s">
        <v>201</v>
      </c>
      <c r="D50" s="357" t="s">
        <v>675</v>
      </c>
      <c r="E50" s="357" t="s">
        <v>589</v>
      </c>
      <c r="F50" s="358" t="s">
        <v>450</v>
      </c>
    </row>
    <row r="51" spans="2:6" ht="15.75">
      <c r="B51" s="359" t="s">
        <v>500</v>
      </c>
      <c r="C51" s="356" t="s">
        <v>202</v>
      </c>
      <c r="D51" s="357" t="s">
        <v>675</v>
      </c>
      <c r="E51" s="357" t="s">
        <v>589</v>
      </c>
      <c r="F51" s="358" t="s">
        <v>450</v>
      </c>
    </row>
    <row r="52" spans="2:6" ht="15.75">
      <c r="B52" s="359" t="s">
        <v>501</v>
      </c>
      <c r="C52" s="356" t="s">
        <v>203</v>
      </c>
      <c r="D52" s="357" t="s">
        <v>675</v>
      </c>
      <c r="E52" s="357" t="s">
        <v>589</v>
      </c>
      <c r="F52" s="358" t="s">
        <v>450</v>
      </c>
    </row>
    <row r="53" spans="2:6" ht="15.75">
      <c r="B53" s="359" t="s">
        <v>502</v>
      </c>
      <c r="C53" s="356" t="s">
        <v>204</v>
      </c>
      <c r="D53" s="357" t="s">
        <v>675</v>
      </c>
      <c r="E53" s="357" t="s">
        <v>589</v>
      </c>
      <c r="F53" s="358" t="s">
        <v>450</v>
      </c>
    </row>
    <row r="54" spans="2:6" ht="15.75">
      <c r="B54" s="359" t="s">
        <v>503</v>
      </c>
      <c r="C54" s="356" t="s">
        <v>205</v>
      </c>
      <c r="D54" s="357" t="s">
        <v>675</v>
      </c>
      <c r="E54" s="357" t="s">
        <v>589</v>
      </c>
      <c r="F54" s="358" t="s">
        <v>450</v>
      </c>
    </row>
    <row r="55" spans="2:6" ht="15.75">
      <c r="B55" s="359" t="s">
        <v>504</v>
      </c>
      <c r="C55" s="356" t="s">
        <v>206</v>
      </c>
      <c r="D55" s="357" t="s">
        <v>675</v>
      </c>
      <c r="E55" s="357" t="s">
        <v>589</v>
      </c>
      <c r="F55" s="358" t="s">
        <v>450</v>
      </c>
    </row>
    <row r="56" spans="2:6" ht="15.75">
      <c r="B56" s="359" t="s">
        <v>505</v>
      </c>
      <c r="C56" s="356" t="s">
        <v>207</v>
      </c>
      <c r="D56" s="357" t="s">
        <v>675</v>
      </c>
      <c r="E56" s="357" t="s">
        <v>589</v>
      </c>
      <c r="F56" s="358" t="s">
        <v>407</v>
      </c>
    </row>
    <row r="57" spans="2:6" ht="15.75">
      <c r="B57" s="359" t="s">
        <v>508</v>
      </c>
      <c r="C57" s="356" t="s">
        <v>172</v>
      </c>
      <c r="D57" s="357" t="s">
        <v>10</v>
      </c>
      <c r="E57" s="357" t="s">
        <v>590</v>
      </c>
      <c r="F57" s="358" t="s">
        <v>450</v>
      </c>
    </row>
    <row r="58" spans="2:6" ht="15.75">
      <c r="B58" s="359" t="s">
        <v>509</v>
      </c>
      <c r="C58" s="356" t="s">
        <v>178</v>
      </c>
      <c r="D58" s="357" t="s">
        <v>12</v>
      </c>
      <c r="E58" s="357" t="s">
        <v>590</v>
      </c>
      <c r="F58" s="358" t="s">
        <v>450</v>
      </c>
    </row>
    <row r="59" spans="2:6" ht="15.75">
      <c r="B59" s="359" t="s">
        <v>510</v>
      </c>
      <c r="C59" s="356" t="s">
        <v>181</v>
      </c>
      <c r="D59" s="357" t="s">
        <v>10</v>
      </c>
      <c r="E59" s="357" t="s">
        <v>590</v>
      </c>
      <c r="F59" s="358" t="s">
        <v>450</v>
      </c>
    </row>
    <row r="60" spans="2:6" ht="15.75">
      <c r="B60" s="359" t="s">
        <v>511</v>
      </c>
      <c r="C60" s="356" t="s">
        <v>176</v>
      </c>
      <c r="D60" s="357" t="s">
        <v>8</v>
      </c>
      <c r="E60" s="357" t="s">
        <v>590</v>
      </c>
      <c r="F60" s="358" t="s">
        <v>450</v>
      </c>
    </row>
    <row r="61" spans="2:6" ht="15.75">
      <c r="B61" s="359" t="s">
        <v>512</v>
      </c>
      <c r="C61" s="356" t="s">
        <v>173</v>
      </c>
      <c r="D61" s="357" t="s">
        <v>8</v>
      </c>
      <c r="E61" s="357" t="s">
        <v>590</v>
      </c>
      <c r="F61" s="358" t="s">
        <v>450</v>
      </c>
    </row>
    <row r="62" spans="2:6" ht="15.75">
      <c r="B62" s="359" t="s">
        <v>513</v>
      </c>
      <c r="C62" s="356" t="s">
        <v>180</v>
      </c>
      <c r="D62" s="357" t="s">
        <v>8</v>
      </c>
      <c r="E62" s="357" t="s">
        <v>590</v>
      </c>
      <c r="F62" s="358" t="s">
        <v>450</v>
      </c>
    </row>
    <row r="63" spans="2:6" ht="15.75">
      <c r="B63" s="359" t="s">
        <v>514</v>
      </c>
      <c r="C63" s="356" t="s">
        <v>220</v>
      </c>
      <c r="D63" s="357" t="s">
        <v>8</v>
      </c>
      <c r="E63" s="357" t="s">
        <v>590</v>
      </c>
      <c r="F63" s="358" t="s">
        <v>450</v>
      </c>
    </row>
    <row r="64" spans="2:6" ht="15.75">
      <c r="B64" s="359" t="s">
        <v>515</v>
      </c>
      <c r="C64" s="356" t="s">
        <v>179</v>
      </c>
      <c r="D64" s="357" t="s">
        <v>8</v>
      </c>
      <c r="E64" s="357" t="s">
        <v>590</v>
      </c>
      <c r="F64" s="358" t="s">
        <v>450</v>
      </c>
    </row>
    <row r="65" spans="2:6" ht="15.75">
      <c r="B65" s="359" t="s">
        <v>516</v>
      </c>
      <c r="C65" s="356" t="s">
        <v>174</v>
      </c>
      <c r="D65" s="357" t="s">
        <v>8</v>
      </c>
      <c r="E65" s="357" t="s">
        <v>590</v>
      </c>
      <c r="F65" s="358" t="s">
        <v>450</v>
      </c>
    </row>
    <row r="66" spans="2:6" ht="15.75">
      <c r="B66" s="359" t="s">
        <v>517</v>
      </c>
      <c r="C66" s="356" t="s">
        <v>175</v>
      </c>
      <c r="D66" s="357" t="s">
        <v>8</v>
      </c>
      <c r="E66" s="357" t="s">
        <v>590</v>
      </c>
      <c r="F66" s="358" t="s">
        <v>450</v>
      </c>
    </row>
    <row r="67" spans="2:6" ht="15.75">
      <c r="B67" s="359" t="s">
        <v>518</v>
      </c>
      <c r="C67" s="356" t="s">
        <v>182</v>
      </c>
      <c r="D67" s="357" t="s">
        <v>10</v>
      </c>
      <c r="E67" s="357" t="s">
        <v>590</v>
      </c>
      <c r="F67" s="358" t="s">
        <v>450</v>
      </c>
    </row>
    <row r="68" spans="2:6" ht="15.75">
      <c r="B68" s="359" t="s">
        <v>519</v>
      </c>
      <c r="C68" s="356" t="s">
        <v>219</v>
      </c>
      <c r="D68" s="357" t="s">
        <v>452</v>
      </c>
      <c r="E68" s="357" t="s">
        <v>590</v>
      </c>
      <c r="F68" s="358" t="s">
        <v>450</v>
      </c>
    </row>
    <row r="69" spans="2:6" ht="15.75">
      <c r="B69" s="359" t="s">
        <v>520</v>
      </c>
      <c r="C69" s="356" t="s">
        <v>222</v>
      </c>
      <c r="D69" s="357" t="s">
        <v>452</v>
      </c>
      <c r="E69" s="357" t="s">
        <v>590</v>
      </c>
      <c r="F69" s="358" t="s">
        <v>450</v>
      </c>
    </row>
    <row r="70" spans="2:6" ht="15.75">
      <c r="B70" s="359" t="s">
        <v>521</v>
      </c>
      <c r="C70" s="356" t="s">
        <v>221</v>
      </c>
      <c r="D70" s="357" t="s">
        <v>452</v>
      </c>
      <c r="E70" s="357" t="s">
        <v>590</v>
      </c>
      <c r="F70" s="358" t="s">
        <v>450</v>
      </c>
    </row>
    <row r="71" spans="2:6" ht="15.75">
      <c r="B71" s="359" t="s">
        <v>522</v>
      </c>
      <c r="C71" s="356" t="s">
        <v>177</v>
      </c>
      <c r="D71" s="357" t="s">
        <v>452</v>
      </c>
      <c r="E71" s="357" t="s">
        <v>590</v>
      </c>
      <c r="F71" s="358" t="s">
        <v>407</v>
      </c>
    </row>
    <row r="72" spans="2:6" ht="15.75">
      <c r="B72" s="359" t="s">
        <v>527</v>
      </c>
      <c r="C72" s="356" t="s">
        <v>224</v>
      </c>
      <c r="D72" s="357" t="s">
        <v>452</v>
      </c>
      <c r="E72" s="357" t="s">
        <v>247</v>
      </c>
      <c r="F72" s="358" t="s">
        <v>450</v>
      </c>
    </row>
    <row r="73" spans="2:6" ht="15.75">
      <c r="B73" s="359" t="s">
        <v>506</v>
      </c>
      <c r="C73" s="356" t="s">
        <v>208</v>
      </c>
      <c r="D73" s="357" t="s">
        <v>675</v>
      </c>
      <c r="E73" s="357" t="s">
        <v>589</v>
      </c>
      <c r="F73" s="358" t="s">
        <v>407</v>
      </c>
    </row>
    <row r="74" spans="2:6" ht="15.75">
      <c r="B74" s="359" t="s">
        <v>507</v>
      </c>
      <c r="C74" s="356" t="s">
        <v>209</v>
      </c>
      <c r="D74" s="357" t="s">
        <v>675</v>
      </c>
      <c r="E74" s="357" t="s">
        <v>589</v>
      </c>
      <c r="F74" s="358" t="s">
        <v>407</v>
      </c>
    </row>
    <row r="75" spans="2:6" ht="15.75">
      <c r="B75" s="359" t="s">
        <v>523</v>
      </c>
      <c r="C75" s="356" t="s">
        <v>223</v>
      </c>
      <c r="D75" s="357" t="s">
        <v>13</v>
      </c>
      <c r="E75" s="357" t="s">
        <v>324</v>
      </c>
      <c r="F75" s="358" t="s">
        <v>450</v>
      </c>
    </row>
    <row r="76" spans="2:8" s="3" customFormat="1" ht="16.5" thickBot="1">
      <c r="B76" s="360"/>
      <c r="C76" s="352" t="s">
        <v>587</v>
      </c>
      <c r="D76" s="361" t="s">
        <v>452</v>
      </c>
      <c r="E76" s="361" t="s">
        <v>588</v>
      </c>
      <c r="F76" s="409" t="s">
        <v>407</v>
      </c>
      <c r="H76" s="101"/>
    </row>
  </sheetData>
  <sheetProtection/>
  <printOptions horizontalCentered="1"/>
  <pageMargins left="0.5" right="0.5" top="0.5" bottom="0.5" header="0.3" footer="0.3"/>
  <pageSetup fitToHeight="99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lmansi</dc:creator>
  <cp:keywords/>
  <dc:description/>
  <cp:lastModifiedBy>Watkins, Sam</cp:lastModifiedBy>
  <cp:lastPrinted>2013-01-14T04:14:34Z</cp:lastPrinted>
  <dcterms:created xsi:type="dcterms:W3CDTF">2012-06-11T16:51:33Z</dcterms:created>
  <dcterms:modified xsi:type="dcterms:W3CDTF">2013-01-18T18:22:43Z</dcterms:modified>
  <cp:category/>
  <cp:version/>
  <cp:contentType/>
  <cp:contentStatus/>
</cp:coreProperties>
</file>