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12120" windowHeight="7455" tabRatio="602" activeTab="1"/>
  </bookViews>
  <sheets>
    <sheet name="Contents" sheetId="2" r:id="rId1"/>
    <sheet name="List" sheetId="7" r:id="rId2"/>
    <sheet name="Workpaper 1" sheetId="1" r:id="rId3"/>
    <sheet name="Workpaper 2" sheetId="4" r:id="rId4"/>
    <sheet name="Workpaper 3" sheetId="3" r:id="rId5"/>
    <sheet name="Workpaper 4" sheetId="5" r:id="rId6"/>
    <sheet name="Workpaper 5" sheetId="6" r:id="rId7"/>
    <sheet name="Workpaper 6" sheetId="10" r:id="rId8"/>
    <sheet name="Workpaper 7" sheetId="9" r:id="rId9"/>
    <sheet name="Workpaper 8" sheetId="11" r:id="rId10"/>
    <sheet name="Workpaper 9" sheetId="8" r:id="rId11"/>
  </sheets>
  <calcPr calcId="145621"/>
</workbook>
</file>

<file path=xl/calcChain.xml><?xml version="1.0" encoding="utf-8"?>
<calcChain xmlns="http://schemas.openxmlformats.org/spreadsheetml/2006/main">
  <c r="C13" i="5" l="1"/>
  <c r="I15" i="11" l="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3" i="11"/>
  <c r="I14" i="11"/>
  <c r="I12" i="11"/>
  <c r="K107" i="10"/>
  <c r="E110" i="10" s="1"/>
  <c r="E115" i="10" s="1"/>
  <c r="B9" i="2"/>
  <c r="F11" i="4"/>
  <c r="C14" i="7"/>
  <c r="C13" i="7"/>
  <c r="C12" i="7"/>
  <c r="D28" i="8"/>
  <c r="D27" i="8"/>
  <c r="E13" i="8" s="1"/>
  <c r="C28" i="8"/>
  <c r="C27" i="8"/>
  <c r="B12" i="2"/>
  <c r="D14" i="7" s="1"/>
  <c r="F102" i="11"/>
  <c r="G102" i="11"/>
  <c r="H102" i="11"/>
  <c r="E102" i="11"/>
  <c r="B11" i="2"/>
  <c r="D13" i="7" s="1"/>
  <c r="B10" i="2"/>
  <c r="D12" i="7" s="1"/>
  <c r="C13" i="9"/>
  <c r="C23" i="9"/>
  <c r="C27" i="9" s="1"/>
  <c r="D26" i="8"/>
  <c r="C26" i="8"/>
  <c r="B13" i="2"/>
  <c r="D15" i="7" s="1"/>
  <c r="B8" i="2"/>
  <c r="B7" i="2"/>
  <c r="B6" i="2"/>
  <c r="B5" i="2"/>
  <c r="C15" i="7"/>
  <c r="D46" i="3"/>
  <c r="C55" i="3" s="1"/>
  <c r="D47" i="3"/>
  <c r="C56" i="3" s="1"/>
  <c r="D43" i="3"/>
  <c r="C52" i="3" s="1"/>
  <c r="D44" i="3"/>
  <c r="C53" i="3" s="1"/>
  <c r="D45" i="3"/>
  <c r="C54" i="3" s="1"/>
  <c r="D42" i="3"/>
  <c r="C51" i="3" s="1"/>
  <c r="C43" i="3"/>
  <c r="D52" i="3" s="1"/>
  <c r="C44" i="3"/>
  <c r="D53" i="3" s="1"/>
  <c r="C45" i="3"/>
  <c r="D54" i="3" s="1"/>
  <c r="C46" i="3"/>
  <c r="D55" i="3" s="1"/>
  <c r="C42" i="3"/>
  <c r="D51" i="3" s="1"/>
  <c r="C36" i="3"/>
  <c r="C47" i="3" s="1"/>
  <c r="D56" i="3" s="1"/>
  <c r="E15" i="8" l="1"/>
  <c r="E14" i="8"/>
  <c r="E16" i="8"/>
  <c r="C32" i="8"/>
  <c r="I102" i="11"/>
  <c r="I105" i="11" s="1"/>
  <c r="I107" i="11" s="1"/>
  <c r="I117" i="11" s="1"/>
  <c r="I118" i="11" s="1"/>
  <c r="I119" i="11" s="1"/>
  <c r="D19" i="7"/>
  <c r="C19" i="7"/>
  <c r="D18" i="7"/>
  <c r="C18" i="7"/>
  <c r="D17" i="7"/>
  <c r="C17" i="7"/>
  <c r="D16" i="7"/>
  <c r="C16" i="7"/>
  <c r="P8" i="4" l="1"/>
  <c r="E12" i="4" s="1"/>
  <c r="C27" i="1" l="1"/>
  <c r="C35" i="1"/>
  <c r="C37" i="1" s="1"/>
  <c r="D11" i="7"/>
  <c r="D10" i="7"/>
  <c r="C10" i="7"/>
  <c r="C11" i="7"/>
  <c r="D9" i="7"/>
  <c r="C9" i="7"/>
  <c r="D8" i="7"/>
  <c r="C8" i="7"/>
  <c r="D7" i="7"/>
  <c r="D6" i="7"/>
  <c r="C6" i="7"/>
  <c r="C7" i="7"/>
  <c r="C5" i="7"/>
  <c r="D5" i="7"/>
  <c r="D18" i="6"/>
  <c r="D19" i="6" s="1"/>
  <c r="D20" i="6" s="1"/>
  <c r="D21" i="6" s="1"/>
  <c r="D22" i="6" s="1"/>
  <c r="D23" i="6" s="1"/>
  <c r="C36" i="1" l="1"/>
  <c r="E11" i="4"/>
  <c r="E15" i="4" s="1"/>
</calcChain>
</file>

<file path=xl/sharedStrings.xml><?xml version="1.0" encoding="utf-8"?>
<sst xmlns="http://schemas.openxmlformats.org/spreadsheetml/2006/main" count="1514" uniqueCount="1020">
  <si>
    <t>Contents</t>
  </si>
  <si>
    <t>Workpaper</t>
  </si>
  <si>
    <t>Title</t>
  </si>
  <si>
    <t>Reference</t>
  </si>
  <si>
    <t>Climate Action Reserve - Organic Waste Digestion Project Protocol</t>
  </si>
  <si>
    <t>Version 2.0, June 29 2011</t>
  </si>
  <si>
    <t>Table C-3 (Page 92) - Example Digester Plant, Payback Economics</t>
  </si>
  <si>
    <t>Parameters</t>
  </si>
  <si>
    <t>Values (See notes below)</t>
  </si>
  <si>
    <t>Digester Volume</t>
  </si>
  <si>
    <t>tons/year (or 411 tons/day)</t>
  </si>
  <si>
    <t>Main Substrate</t>
  </si>
  <si>
    <t>MSW - Post-Consumer Food Waste</t>
  </si>
  <si>
    <t>Investment Costs</t>
  </si>
  <si>
    <t>Annual capital repayment Costs</t>
  </si>
  <si>
    <t>Other operating costs (year)</t>
  </si>
  <si>
    <t>Total annual costs</t>
  </si>
  <si>
    <t>Total revenue</t>
  </si>
  <si>
    <t>Net income (before taxes)</t>
  </si>
  <si>
    <t>therefore the value of GHG credits to $450,000 annually</t>
  </si>
  <si>
    <t>Volume I Chapter 2: Solid Waste Disposal http://www.epa.gov/ttn/chief/ap42/ch02/index.html ) and estimating carbon</t>
  </si>
  <si>
    <t>credit value at $8/ton</t>
  </si>
  <si>
    <t>http://www.climateactionreserve.org/wp-content/uploads/2011/10/Organic_Waste_Digestion_Project_Protocol_V2.0_Package_102611.pdf</t>
  </si>
  <si>
    <t>Calculations</t>
  </si>
  <si>
    <t>per MTCO2E</t>
  </si>
  <si>
    <t>Annual amount of CO2 emissions from passenger vehicle *</t>
  </si>
  <si>
    <t>MTCO2E/vehicle/year</t>
  </si>
  <si>
    <t>passenger vehicles</t>
  </si>
  <si>
    <t>Estimated Biogas Production from Food Waste</t>
  </si>
  <si>
    <t>Line No.</t>
  </si>
  <si>
    <t>Assumptions</t>
  </si>
  <si>
    <t>Value</t>
  </si>
  <si>
    <t>Formula</t>
  </si>
  <si>
    <t>Estimated Number of Biogas Conditioning/Upgrading Projects =</t>
  </si>
  <si>
    <t xml:space="preserve">cubic feet/day </t>
  </si>
  <si>
    <t>Methane content of biogas =</t>
  </si>
  <si>
    <t>Methane recovery from Biogas Conditioning/Upgrading System =</t>
  </si>
  <si>
    <t>Biogas Conditioning/Upgrading Services capacity factor =</t>
  </si>
  <si>
    <t>Heating value of injected renewable natural gas (RNG) =</t>
  </si>
  <si>
    <t>btu/cubic foot</t>
  </si>
  <si>
    <t>Heat rate of Combine Cycle Power Plant (RPS Certified) =</t>
  </si>
  <si>
    <t>Base load capacity factor for power plant =</t>
  </si>
  <si>
    <t>Total amount of biogas =</t>
  </si>
  <si>
    <t>cubic feet/day</t>
  </si>
  <si>
    <t>line 1 x line 2</t>
  </si>
  <si>
    <t>Total amount of RNG injected into pipeline =</t>
  </si>
  <si>
    <t>line 3 x line 4 x line 5 x line 9</t>
  </si>
  <si>
    <t>Convert cubic feet per day into btu per day =</t>
  </si>
  <si>
    <t>btu/day</t>
  </si>
  <si>
    <t>line 6  x line 10</t>
  </si>
  <si>
    <t>Total amount of kWh's produced from RNG =</t>
  </si>
  <si>
    <t>kWh's per day</t>
  </si>
  <si>
    <t>line 11 / line 7</t>
  </si>
  <si>
    <t>Convert kWh's into MWh's =</t>
  </si>
  <si>
    <t>MWh's per day</t>
  </si>
  <si>
    <t>line 12 / 1,000</t>
  </si>
  <si>
    <t>MW</t>
  </si>
  <si>
    <t>(line 13 / line 8 )/ 24</t>
  </si>
  <si>
    <t>Index</t>
  </si>
  <si>
    <t>Location in Testimony</t>
  </si>
  <si>
    <t>Testimony Excerpt</t>
  </si>
  <si>
    <t>Workpaper #</t>
  </si>
  <si>
    <t>"Using the Climate Action Reserve’s Organic Waste Protocol, SoCalGas estimates that one economical renewable natural gas injection project has annual  emission reductions of 56,250 metric tons of CO2 equivalent (MTCO2e) based on 411 tons per day of landfill diverted organic waste that is anaerobically digested."</t>
  </si>
  <si>
    <t>"Approximately 300-500 tons of food waste per day is required to produce 1.5 million cubic feet per day of biogas."</t>
  </si>
  <si>
    <t>"This is the equivalent of taking approximately 11,000 passenger vehicles off the road."</t>
  </si>
  <si>
    <t>"Also, using a carbon credit value of $37.50/ MTCO2e15 would produce annual carbon credits valued at approximately $2.1 million."</t>
  </si>
  <si>
    <t>"Average $/MTCO2e value between 2012 and 2027 in the 2011 MPR Model"</t>
  </si>
  <si>
    <t>"If all of this renewable natural gas were injected into the utility pipeline network and nominated to a RPS certified generation facility, it would provide enough fuel to generate approximately 100 MW of renewable power."</t>
  </si>
  <si>
    <t>Notes:</t>
  </si>
  <si>
    <t>1)  If the landfill is required to have methane controls, this reduces the methane emitted and</t>
  </si>
  <si>
    <t>2)  Based on EPA emissions factors for methane emissions from MSW in landfill (sourced from AP 42, Fifth Edition,</t>
  </si>
  <si>
    <t>Line</t>
  </si>
  <si>
    <t xml:space="preserve">Carbon credit value = </t>
  </si>
  <si>
    <t>GHG Reduction Revenue (with methane control) =</t>
  </si>
  <si>
    <t>Assume the landfill has methane controls.</t>
  </si>
  <si>
    <t>Digester Volume =</t>
  </si>
  <si>
    <t>tons/year</t>
  </si>
  <si>
    <t>line 4 / line 3</t>
  </si>
  <si>
    <t>line 6 / line 2</t>
  </si>
  <si>
    <t>line 6 / line 5</t>
  </si>
  <si>
    <t>http://www.epa.gov/cleanenergy/energy-resources/refs.html</t>
  </si>
  <si>
    <t>* Taken from EPA Greenhouse Gas Equivalencies Calculator (Calculations and References)</t>
  </si>
  <si>
    <t>www.cpuc.ca.gov/NR/rdonlyres/B4F07AB3-0846-403B-ADDD-E6F495826113/0/Final2011MPR.xls</t>
  </si>
  <si>
    <t>Average</t>
  </si>
  <si>
    <t>standard cubic feet per day</t>
  </si>
  <si>
    <t>projects</t>
  </si>
  <si>
    <t>Estimated amount of renewable natural gas that can be produced by twenty Biogas Conditioning/Upgrading Services systems =</t>
  </si>
  <si>
    <t>In speaking with customers across the waste hauling, livestock, and wastewater treatment plant industries, SoCalGas believes there will be roughly 20 projects in SoCalGas’ territory over the next 5-10 years that will likely provide enough feedstock to justify an economical project without incentives.</t>
  </si>
  <si>
    <t>per year</t>
  </si>
  <si>
    <t>Estimated annual average carbon credit value =</t>
  </si>
  <si>
    <t>Amount of carbon emission reduction per food waste project (taken from Line 6 of Workpaper #1) =</t>
  </si>
  <si>
    <t>Ch. I pg 5</t>
  </si>
  <si>
    <t>Ch. I fn 13</t>
  </si>
  <si>
    <t>Ch. I fn 15</t>
  </si>
  <si>
    <t>Ch. I pg 5,6</t>
  </si>
  <si>
    <t>Ch. I pg 8</t>
  </si>
  <si>
    <t>Ch. II, pg 12</t>
  </si>
  <si>
    <t>"If achieved, this would account for at least 300-500 tons per day of organic waste (per project) that would be diverted from a landfill and produce approximately 1.5 million cubic feet per day (per project) of biogas through an anaerobic digestion process."</t>
  </si>
  <si>
    <t>Ch. II, pg 17</t>
  </si>
  <si>
    <t>"Also, using a carbon credit value of $37.50/ MTCO2e34 would produce annual carbon credits valued at approximately $2.1 million."</t>
  </si>
  <si>
    <t>"Using the Climate Action Reserve’s Organic Waste Protocol31, SoCalGas estimates one economical renewable natural gas injection project has annual emission reductions of 56,250 metric tons of CO2 equivalent (MTCO2e) based on 411 tons per day of landfill diverted organic waste that is anaerobically digested."</t>
  </si>
  <si>
    <t>AD Technology</t>
  </si>
  <si>
    <t>Kompogas</t>
  </si>
  <si>
    <t>Valorga</t>
  </si>
  <si>
    <t>80-160</t>
  </si>
  <si>
    <t>BTA</t>
  </si>
  <si>
    <t>100-200</t>
  </si>
  <si>
    <t>1 metric ton =</t>
  </si>
  <si>
    <t>short tons</t>
  </si>
  <si>
    <t>standard cubic feet</t>
  </si>
  <si>
    <t>Digester "Up Time" =</t>
  </si>
  <si>
    <t>Karena Ostrem, May of 2004</t>
  </si>
  <si>
    <t>Table 1 Biogas Yield of Several AD Designs Treating MSW (Page 12)</t>
  </si>
  <si>
    <t>80-120</t>
  </si>
  <si>
    <t>WAASA</t>
  </si>
  <si>
    <t>100-150</t>
  </si>
  <si>
    <t>Linde</t>
  </si>
  <si>
    <t>DRANCO</t>
  </si>
  <si>
    <t>Biogas Yield (m3/metric ton of feedstock)</t>
  </si>
  <si>
    <t>1 m3 =</t>
  </si>
  <si>
    <t>Low</t>
  </si>
  <si>
    <t>High</t>
  </si>
  <si>
    <t>http://www.seas.columbia.edu/earth/wtert/sofos/Ostrem_Thesis_final.pdf</t>
  </si>
  <si>
    <t>Breakdown of Biogas Upgrading Plants by Country - 2009</t>
  </si>
  <si>
    <t>"Ten European countries account for over 60% of the biogas upgrading plants worldwide which are successfully injecting renewable natural gas into the utility pipeline network."</t>
  </si>
  <si>
    <t>Anneli Petersson and Arthur Wellinger</t>
  </si>
  <si>
    <t>October 2009</t>
  </si>
  <si>
    <t>Canada</t>
  </si>
  <si>
    <t>Japan</t>
  </si>
  <si>
    <t>South Korea</t>
  </si>
  <si>
    <t>USA</t>
  </si>
  <si>
    <t>http://biogasmax.info/media/iea_2biogas_upgrading_tech__025919000_1434_30032010.pdf</t>
  </si>
  <si>
    <t>Austria (European)</t>
  </si>
  <si>
    <t>France (European)</t>
  </si>
  <si>
    <t>Germany (European)</t>
  </si>
  <si>
    <t>Iceland (European)</t>
  </si>
  <si>
    <t>Norway (European)</t>
  </si>
  <si>
    <t>Netherlands (European)</t>
  </si>
  <si>
    <t>Spain (European)</t>
  </si>
  <si>
    <t>Sweden (European)</t>
  </si>
  <si>
    <t>Switzerland (European)</t>
  </si>
  <si>
    <t>United Kingdom (European)</t>
  </si>
  <si>
    <t>Workpaper #5</t>
  </si>
  <si>
    <t>Workpaper #6</t>
  </si>
  <si>
    <t>Ch II, pg 7</t>
  </si>
  <si>
    <t>Ch. I fn 13; Ch II pg 12</t>
  </si>
  <si>
    <t>Ch. I pg 5,6; Ch I fn 15; Ch. II pg 17</t>
  </si>
  <si>
    <t>Ch. II pg 7</t>
  </si>
  <si>
    <t>Workpaper #1</t>
  </si>
  <si>
    <t>Workpaper #2</t>
  </si>
  <si>
    <t>Workpaper #3</t>
  </si>
  <si>
    <t>Workpaper #4</t>
  </si>
  <si>
    <t>Country</t>
  </si>
  <si>
    <t>Assumptions/Descriptions</t>
  </si>
  <si>
    <t>* Based on SoCalGas' lifecycle cost calculations for a typical biogas upgrading/conditioning services tariff project</t>
  </si>
  <si>
    <t>Estimated Amount of Renewable Natural Gas from 20 Biogas Conditioning/Upgrading Systems</t>
  </si>
  <si>
    <t>CO2 Reduction Calculation for Post-Consumer Food Waste Diversion Project</t>
  </si>
  <si>
    <t xml:space="preserve"> 1)  SoCalGas has contacted various digester manufacturers and industry consultants and the stated range of </t>
  </si>
  <si>
    <t>2)  The source data below is for municipal solid waste and the calculated tonnage per day of waste to produce</t>
  </si>
  <si>
    <t>1.5 million scfd of biogas generally falls within the 300 to 500 tons per day range.</t>
  </si>
  <si>
    <t>* If "Utilisation" column does not identify how the biogas is utilized, it has been omitted from the table</t>
  </si>
  <si>
    <t>Total Upgrading Plants*</t>
  </si>
  <si>
    <t>Totals</t>
  </si>
  <si>
    <t>United States Department of Agriculture National Agricultural Statistics Service</t>
  </si>
  <si>
    <t>May 22, 2012</t>
  </si>
  <si>
    <t>http://www.nass.usda.gov/Statistics_by_State/California/Publications/County_Estimates/201005lvscef.pdf</t>
  </si>
  <si>
    <t>County</t>
  </si>
  <si>
    <t>Milk Cows</t>
  </si>
  <si>
    <t>Kern</t>
  </si>
  <si>
    <t>Kings</t>
  </si>
  <si>
    <t>San Joaquin</t>
  </si>
  <si>
    <t>Tulare</t>
  </si>
  <si>
    <t>Imperial</t>
  </si>
  <si>
    <t>Los Angeles</t>
  </si>
  <si>
    <t>Riverside</t>
  </si>
  <si>
    <t>San Bernardino</t>
  </si>
  <si>
    <t>Santa Barbara</t>
  </si>
  <si>
    <t>Cow Count by County within SoCalGas Service Territory</t>
  </si>
  <si>
    <t>Total</t>
  </si>
  <si>
    <t>Workpaper #7</t>
  </si>
  <si>
    <t>FACNAME</t>
  </si>
  <si>
    <t>FACOWNER</t>
  </si>
  <si>
    <t>STREET</t>
  </si>
  <si>
    <t>CITY</t>
  </si>
  <si>
    <t>COUNTY</t>
  </si>
  <si>
    <t>ZIPCODE</t>
  </si>
  <si>
    <t>OPSTREET</t>
  </si>
  <si>
    <t>OPCITY</t>
  </si>
  <si>
    <t>OPZIP</t>
  </si>
  <si>
    <t>INMGD</t>
  </si>
  <si>
    <t>Brawley STP</t>
  </si>
  <si>
    <t>City of Brawley</t>
  </si>
  <si>
    <t>400 Main St.</t>
  </si>
  <si>
    <t>Brawley</t>
  </si>
  <si>
    <t>92227</t>
  </si>
  <si>
    <t>5011 Best Rd.</t>
  </si>
  <si>
    <t>Calexico WWTP No. 1</t>
  </si>
  <si>
    <t>City of Calexico</t>
  </si>
  <si>
    <t>608 Heber Ave</t>
  </si>
  <si>
    <t>Calexico</t>
  </si>
  <si>
    <t>92231</t>
  </si>
  <si>
    <t>298 East Anza Rd.</t>
  </si>
  <si>
    <t>El Centro WPCP</t>
  </si>
  <si>
    <t>City of El Centro</t>
  </si>
  <si>
    <t>P.O. Box 4450</t>
  </si>
  <si>
    <t>El Centro</t>
  </si>
  <si>
    <t>92244-4450</t>
  </si>
  <si>
    <t>2255 La Brucherie Rd.</t>
  </si>
  <si>
    <t>92244</t>
  </si>
  <si>
    <t>North of River San Dist No. 1</t>
  </si>
  <si>
    <t>5001 Olive Dr.</t>
  </si>
  <si>
    <t>Bakersfield</t>
  </si>
  <si>
    <t>93308</t>
  </si>
  <si>
    <t>Bear Valley CSD</t>
  </si>
  <si>
    <t>28999  South Lower Valley Rd.</t>
  </si>
  <si>
    <t>Tehachapi</t>
  </si>
  <si>
    <t>28999</t>
  </si>
  <si>
    <t>Tehachapi WTP</t>
  </si>
  <si>
    <t>City of Tehachapi</t>
  </si>
  <si>
    <t>P.O. Box 668</t>
  </si>
  <si>
    <t>93581-0668</t>
  </si>
  <si>
    <t>800 Enterprise Way</t>
  </si>
  <si>
    <t>93561</t>
  </si>
  <si>
    <t>Bakersfield Plant 2</t>
  </si>
  <si>
    <t>City of Bakersfield</t>
  </si>
  <si>
    <t>1501 Truxtun Ave</t>
  </si>
  <si>
    <t>93301</t>
  </si>
  <si>
    <t>1700 East Planz Rd</t>
  </si>
  <si>
    <t>93307</t>
  </si>
  <si>
    <t>Bakersfield Plant 3</t>
  </si>
  <si>
    <t>8101 Ashe Rd.</t>
  </si>
  <si>
    <t>93313</t>
  </si>
  <si>
    <t>Delano WWF</t>
  </si>
  <si>
    <t>City of Delano</t>
  </si>
  <si>
    <t>725 S. Lexington St.</t>
  </si>
  <si>
    <t>Delano</t>
  </si>
  <si>
    <t>93215</t>
  </si>
  <si>
    <t>1107 Lytle St.</t>
  </si>
  <si>
    <t>Kern CSA - Mt. Vernon WWTP</t>
  </si>
  <si>
    <t>Kern County Sanitation Auth</t>
  </si>
  <si>
    <t>2700 M St., Suite 500</t>
  </si>
  <si>
    <t>HWY 58 @ Mt. Vernon St.</t>
  </si>
  <si>
    <t>Lamont WTF</t>
  </si>
  <si>
    <t>Lamont PUD</t>
  </si>
  <si>
    <t>8624 Segrue Rd.</t>
  </si>
  <si>
    <t>Lamont</t>
  </si>
  <si>
    <t>93241</t>
  </si>
  <si>
    <t>Ridgecrest WTF</t>
  </si>
  <si>
    <t>City of Ridgecrest</t>
  </si>
  <si>
    <t>100 W. California Ave</t>
  </si>
  <si>
    <t>Ridgecrest</t>
  </si>
  <si>
    <t>93555</t>
  </si>
  <si>
    <t>Knox Road</t>
  </si>
  <si>
    <t>China Lake NWC</t>
  </si>
  <si>
    <t>Shafter WTF</t>
  </si>
  <si>
    <t>City of Shafter</t>
  </si>
  <si>
    <t>336 Pacific Ave.</t>
  </si>
  <si>
    <t>Shafter</t>
  </si>
  <si>
    <t>93263</t>
  </si>
  <si>
    <t>1884 South Shafter Ave</t>
  </si>
  <si>
    <t>Taft WTF</t>
  </si>
  <si>
    <t>City of Taft</t>
  </si>
  <si>
    <t>209 East Kern St.</t>
  </si>
  <si>
    <t>Taft</t>
  </si>
  <si>
    <t>93268</t>
  </si>
  <si>
    <t>Airport Rd.</t>
  </si>
  <si>
    <t>Wasco PUD WTF</t>
  </si>
  <si>
    <t>City of Wasco</t>
  </si>
  <si>
    <t>746 8th St.</t>
  </si>
  <si>
    <t>Wasco</t>
  </si>
  <si>
    <t>93280</t>
  </si>
  <si>
    <t>California Correctional Inst. Tehachapi</t>
  </si>
  <si>
    <t>CA Dept of Corrections</t>
  </si>
  <si>
    <t>P.O. Box 1031</t>
  </si>
  <si>
    <t>93581</t>
  </si>
  <si>
    <t>Corcoran WTF</t>
  </si>
  <si>
    <t>City of Corcoran</t>
  </si>
  <si>
    <t>1033 Chittenden Ave</t>
  </si>
  <si>
    <t>Corcoran</t>
  </si>
  <si>
    <t>93212</t>
  </si>
  <si>
    <t>Pueblo @ 5th</t>
  </si>
  <si>
    <t>Hanford WTF</t>
  </si>
  <si>
    <t>City of Hanford</t>
  </si>
  <si>
    <t>900 S. Tenth Ave</t>
  </si>
  <si>
    <t>Hanford</t>
  </si>
  <si>
    <t>93230</t>
  </si>
  <si>
    <t>10555 Houston Ave</t>
  </si>
  <si>
    <t>Lemoore WTF</t>
  </si>
  <si>
    <t>City of Lemoore</t>
  </si>
  <si>
    <t>119 Fox St.</t>
  </si>
  <si>
    <t>Lemoore</t>
  </si>
  <si>
    <t>93245</t>
  </si>
  <si>
    <t>19 1/2 Ave</t>
  </si>
  <si>
    <t>Hyperion TP</t>
  </si>
  <si>
    <t>City of Los Angeles</t>
  </si>
  <si>
    <t>12000 Vista del Mar</t>
  </si>
  <si>
    <t>Playa del Rey</t>
  </si>
  <si>
    <t>90293</t>
  </si>
  <si>
    <t>90291</t>
  </si>
  <si>
    <t>Terminal Island Treatment Plant</t>
  </si>
  <si>
    <t>445 Ferry St.</t>
  </si>
  <si>
    <t>San Pedro</t>
  </si>
  <si>
    <t>90731</t>
  </si>
  <si>
    <t>Las Virgenes - Tapia WRF</t>
  </si>
  <si>
    <t>Las Virgenes MWD</t>
  </si>
  <si>
    <t>4234 Las Virgenes Rd.</t>
  </si>
  <si>
    <t>Calabasas</t>
  </si>
  <si>
    <t>91302-1994</t>
  </si>
  <si>
    <t>731 Malibu Canyon Rd.</t>
  </si>
  <si>
    <t>91302</t>
  </si>
  <si>
    <t>LACSD-JWPCP</t>
  </si>
  <si>
    <t>LACSD</t>
  </si>
  <si>
    <t>P.O. Box 4998</t>
  </si>
  <si>
    <t>Whittier</t>
  </si>
  <si>
    <t>90607-4998</t>
  </si>
  <si>
    <t>24501 S. Figueroa St.</t>
  </si>
  <si>
    <t>Carson</t>
  </si>
  <si>
    <t>90745</t>
  </si>
  <si>
    <t>Valencia WRP</t>
  </si>
  <si>
    <t>28185 The Old Road</t>
  </si>
  <si>
    <t>Valencia</t>
  </si>
  <si>
    <t>91335</t>
  </si>
  <si>
    <t>Lancaster WRP</t>
  </si>
  <si>
    <t>1865 W. Ave D</t>
  </si>
  <si>
    <t>Lancaster</t>
  </si>
  <si>
    <t>93534</t>
  </si>
  <si>
    <t>Palmdale WRP</t>
  </si>
  <si>
    <t>39300 30th St. East</t>
  </si>
  <si>
    <t>Palmdale</t>
  </si>
  <si>
    <t>93550</t>
  </si>
  <si>
    <t>Burbank WRF</t>
  </si>
  <si>
    <t>City of Burbank</t>
  </si>
  <si>
    <t>275 East Olive Ave.</t>
  </si>
  <si>
    <t>Burbank</t>
  </si>
  <si>
    <t>91510-6459</t>
  </si>
  <si>
    <t>2 West Chestnut St.</t>
  </si>
  <si>
    <t>91502</t>
  </si>
  <si>
    <t>Avalon  - Santa Catalina Island STP</t>
  </si>
  <si>
    <t>City of Avalon</t>
  </si>
  <si>
    <t>P.O. Box 707</t>
  </si>
  <si>
    <t>Avalon</t>
  </si>
  <si>
    <t>90704</t>
  </si>
  <si>
    <t>Pebbly Beach Rd.</t>
  </si>
  <si>
    <t>Orange County S.D. Plant No. 1</t>
  </si>
  <si>
    <t>Orange County Sanitation Dist.</t>
  </si>
  <si>
    <t>P.O. Box 8127</t>
  </si>
  <si>
    <t>Fountain Valley</t>
  </si>
  <si>
    <t>Orange</t>
  </si>
  <si>
    <t>92728-8127</t>
  </si>
  <si>
    <t>10844 Ellis</t>
  </si>
  <si>
    <t>92708-7018</t>
  </si>
  <si>
    <t>Orange County Sanitation Dist. Plant 2</t>
  </si>
  <si>
    <t>Huntington Beach</t>
  </si>
  <si>
    <t>Aliso Joint Regional Plant</t>
  </si>
  <si>
    <t>Aliso Water Management Agency</t>
  </si>
  <si>
    <t>30290 Rancho Viejo Rd.</t>
  </si>
  <si>
    <t>San Juan Capistrano</t>
  </si>
  <si>
    <t>92675</t>
  </si>
  <si>
    <t>29201 La Paz Rd.</t>
  </si>
  <si>
    <t>Laguna Niguel</t>
  </si>
  <si>
    <t>92656</t>
  </si>
  <si>
    <t>Los Alisos WWTP</t>
  </si>
  <si>
    <t>Los Alisos Water District</t>
  </si>
  <si>
    <t>22312 Muirlands Blvd.</t>
  </si>
  <si>
    <t>El Toro</t>
  </si>
  <si>
    <t>92630-0699</t>
  </si>
  <si>
    <t>SERRA Latham WWTP</t>
  </si>
  <si>
    <t>South East Regional Rec. Auth.</t>
  </si>
  <si>
    <t>34156 Del Obispo</t>
  </si>
  <si>
    <t>Dana Point</t>
  </si>
  <si>
    <t>92629</t>
  </si>
  <si>
    <t>Santa Margarita Chiquita WRP</t>
  </si>
  <si>
    <t>Santa Margarita Water District</t>
  </si>
  <si>
    <t>28793 Ortega Highway</t>
  </si>
  <si>
    <t>San Clemente WRP</t>
  </si>
  <si>
    <t>San Clemente</t>
  </si>
  <si>
    <t>380 Avenida Pico</t>
  </si>
  <si>
    <t>92672</t>
  </si>
  <si>
    <t>Valley Sanitary District</t>
  </si>
  <si>
    <t>45-500 Van Buren St.</t>
  </si>
  <si>
    <t>Indio</t>
  </si>
  <si>
    <t>92201</t>
  </si>
  <si>
    <t>45-500 Van Buren</t>
  </si>
  <si>
    <t>EMWD: Hemet/San Jacinto RWRF</t>
  </si>
  <si>
    <t>Eastern Municipal Water Dist.</t>
  </si>
  <si>
    <t>P.O. Box 8300</t>
  </si>
  <si>
    <t>San Jacinto</t>
  </si>
  <si>
    <t>92581-8300</t>
  </si>
  <si>
    <t>EMWD - Moreno Valley RWRF</t>
  </si>
  <si>
    <t>17010 Perris</t>
  </si>
  <si>
    <t>Moreno Valley</t>
  </si>
  <si>
    <t>EMWD - Perris Valley RWRF</t>
  </si>
  <si>
    <t>1330 Watson</t>
  </si>
  <si>
    <t>Perris</t>
  </si>
  <si>
    <t>EMWD - Sun City RWRF</t>
  </si>
  <si>
    <t>29541 Murrieta Rd.</t>
  </si>
  <si>
    <t>Sun City</t>
  </si>
  <si>
    <t>EMWD - Temecula Valley RWRF</t>
  </si>
  <si>
    <t>42565 Avenida Alvarado</t>
  </si>
  <si>
    <t>Temecula</t>
  </si>
  <si>
    <t>92392</t>
  </si>
  <si>
    <t>Elsinore Valley Water District</t>
  </si>
  <si>
    <t>P.O. Box 3000</t>
  </si>
  <si>
    <t>Lake Elsinore</t>
  </si>
  <si>
    <t>92531-3000</t>
  </si>
  <si>
    <t>18200 Treleven Ave</t>
  </si>
  <si>
    <t>92530</t>
  </si>
  <si>
    <t>City of Riverside</t>
  </si>
  <si>
    <t>5950 Acorn St.</t>
  </si>
  <si>
    <t>92504</t>
  </si>
  <si>
    <t>Banning STP</t>
  </si>
  <si>
    <t>City of Banning</t>
  </si>
  <si>
    <t>2242 E. Charles St.</t>
  </si>
  <si>
    <t>Banning</t>
  </si>
  <si>
    <t>92220</t>
  </si>
  <si>
    <t>Coachella Valley - Palm Desert WTP</t>
  </si>
  <si>
    <t>Coachella Valley Water Dist.</t>
  </si>
  <si>
    <t>P.O. Box 1058</t>
  </si>
  <si>
    <t>Coachella</t>
  </si>
  <si>
    <t>92236</t>
  </si>
  <si>
    <t>43-300 Cook St.</t>
  </si>
  <si>
    <t>Palm Desert</t>
  </si>
  <si>
    <t>92260</t>
  </si>
  <si>
    <t>Coachella Valley Mid-Valley WRF</t>
  </si>
  <si>
    <t>Filmore</t>
  </si>
  <si>
    <t>Palm Springs WWTP</t>
  </si>
  <si>
    <t>City of Palm Springs</t>
  </si>
  <si>
    <t>4375 Mesquite Ave.</t>
  </si>
  <si>
    <t>Palm Springs</t>
  </si>
  <si>
    <t>92264</t>
  </si>
  <si>
    <t>4375 Mesquite Ave</t>
  </si>
  <si>
    <t>Beaumont STP</t>
  </si>
  <si>
    <t>City of Beaumont</t>
  </si>
  <si>
    <t>550 East Sixth St.</t>
  </si>
  <si>
    <t>Beaumont</t>
  </si>
  <si>
    <t>92223</t>
  </si>
  <si>
    <t>Blythe WWTP</t>
  </si>
  <si>
    <t>City of Blythe</t>
  </si>
  <si>
    <t>440 South Main St.</t>
  </si>
  <si>
    <t>Blythe</t>
  </si>
  <si>
    <t>92225</t>
  </si>
  <si>
    <t>15901S. Broadway</t>
  </si>
  <si>
    <t>Coachella STP</t>
  </si>
  <si>
    <t>City of Coachella</t>
  </si>
  <si>
    <t>1515 Sixth St.</t>
  </si>
  <si>
    <t>87-075Ave 54</t>
  </si>
  <si>
    <t>Coachella San Dist.  WTP</t>
  </si>
  <si>
    <t>Coachella Sanitary District</t>
  </si>
  <si>
    <t>Ave 54 at storm channel</t>
  </si>
  <si>
    <t>Corona STP 1</t>
  </si>
  <si>
    <t>City of Corona</t>
  </si>
  <si>
    <t>815 West Sixth St.</t>
  </si>
  <si>
    <t>Corona</t>
  </si>
  <si>
    <t>91720</t>
  </si>
  <si>
    <t>1904 Clearwater Dr.</t>
  </si>
  <si>
    <t>Corona STP 2</t>
  </si>
  <si>
    <t>1904 Clea</t>
  </si>
  <si>
    <t>Western Riverside Regional WW Facility</t>
  </si>
  <si>
    <t>United Water Services, Inc</t>
  </si>
  <si>
    <t>14634 River Rd.</t>
  </si>
  <si>
    <t>Chino Basin - Carbon Canyon STP</t>
  </si>
  <si>
    <t>Chino Basin MWD</t>
  </si>
  <si>
    <t>P.O. Box 697</t>
  </si>
  <si>
    <t>Rancho Cucamonga</t>
  </si>
  <si>
    <t>San Bernadino</t>
  </si>
  <si>
    <t>91729</t>
  </si>
  <si>
    <t>Carbon Canyon Rd.</t>
  </si>
  <si>
    <t>Chino</t>
  </si>
  <si>
    <t>Barstow</t>
  </si>
  <si>
    <t>City of Barstow</t>
  </si>
  <si>
    <t>220 East Mountain View St.</t>
  </si>
  <si>
    <t>92311-2888</t>
  </si>
  <si>
    <t>2200 E. Riverside Dr.</t>
  </si>
  <si>
    <t>92311</t>
  </si>
  <si>
    <t>Chino Basin RP 1</t>
  </si>
  <si>
    <t>91729-0697</t>
  </si>
  <si>
    <t>2450 East Philadelphia Ave.</t>
  </si>
  <si>
    <t>Ontario</t>
  </si>
  <si>
    <t>91761</t>
  </si>
  <si>
    <t>Chino Basin RP 2</t>
  </si>
  <si>
    <t>16400 El Prado Ave</t>
  </si>
  <si>
    <t>91710</t>
  </si>
  <si>
    <t>Yucaipa Valley - Henry Wochholz WWTP</t>
  </si>
  <si>
    <t>Yucaipa Valley Water District</t>
  </si>
  <si>
    <t>P.O. Box 730</t>
  </si>
  <si>
    <t>Yucaipa</t>
  </si>
  <si>
    <t>92399</t>
  </si>
  <si>
    <t>880 W. County Line Rd.</t>
  </si>
  <si>
    <t>Rialto WTP</t>
  </si>
  <si>
    <t>City of Rialto</t>
  </si>
  <si>
    <t>150 S. Palm Ave</t>
  </si>
  <si>
    <t>Rialto</t>
  </si>
  <si>
    <t>92376</t>
  </si>
  <si>
    <t>501 E. Santa Ana Ave.</t>
  </si>
  <si>
    <t>Bloomington</t>
  </si>
  <si>
    <t>92316</t>
  </si>
  <si>
    <t>Colton WTP</t>
  </si>
  <si>
    <t>City of Colton</t>
  </si>
  <si>
    <t>650 N. La Cadena Dr.</t>
  </si>
  <si>
    <t>Colton</t>
  </si>
  <si>
    <t>92324</t>
  </si>
  <si>
    <t>1201 South Rancho Ave.</t>
  </si>
  <si>
    <t>Needles WWTP</t>
  </si>
  <si>
    <t>City of Needles</t>
  </si>
  <si>
    <t>P.O. Box 887</t>
  </si>
  <si>
    <t>Needles</t>
  </si>
  <si>
    <t>92363</t>
  </si>
  <si>
    <t>516 East Broadway</t>
  </si>
  <si>
    <t>Big Bear Area Regional WWA WTP</t>
  </si>
  <si>
    <t>Big Bear Area Regional WWA</t>
  </si>
  <si>
    <t>P.O. box 517</t>
  </si>
  <si>
    <t>Big Bear City</t>
  </si>
  <si>
    <t>92314</t>
  </si>
  <si>
    <t>122 Palomino Dr.</t>
  </si>
  <si>
    <t>Crestline San Dist. (3 WTP's)</t>
  </si>
  <si>
    <t>Crestline Sanitation Districts</t>
  </si>
  <si>
    <t>P.O. box 3395</t>
  </si>
  <si>
    <t>Crestline</t>
  </si>
  <si>
    <t>92325-3395</t>
  </si>
  <si>
    <t>Redlands STP</t>
  </si>
  <si>
    <t>City of Redlands</t>
  </si>
  <si>
    <t>P.O. Box 3005</t>
  </si>
  <si>
    <t>Redlands</t>
  </si>
  <si>
    <t>92373</t>
  </si>
  <si>
    <t>1950 Nevada St.</t>
  </si>
  <si>
    <t>Victor Valley WTP</t>
  </si>
  <si>
    <t>Victor Valley WWRA</t>
  </si>
  <si>
    <t>20111 Shea Rd.</t>
  </si>
  <si>
    <t>Victorville</t>
  </si>
  <si>
    <t>92394</t>
  </si>
  <si>
    <t>Silver Lake WWTP</t>
  </si>
  <si>
    <t>County of San Bernadino W&amp;SO</t>
  </si>
  <si>
    <t>12402 Industrial Blvd, Bldg D Suite 6</t>
  </si>
  <si>
    <t>27079 Helendale Rd.</t>
  </si>
  <si>
    <t>Helendale</t>
  </si>
  <si>
    <t>92342</t>
  </si>
  <si>
    <t>909 Bernadino WWTP</t>
  </si>
  <si>
    <t>City of San Bernadino</t>
  </si>
  <si>
    <t>299 Blood Bank Rd.</t>
  </si>
  <si>
    <t>92408</t>
  </si>
  <si>
    <t>299 Bloodbank Rd.</t>
  </si>
  <si>
    <t>Cambria Community Services District</t>
  </si>
  <si>
    <t>Cambria CSD</t>
  </si>
  <si>
    <t>P.O. Box 65</t>
  </si>
  <si>
    <t>Cambria</t>
  </si>
  <si>
    <t>San Luis Obispo</t>
  </si>
  <si>
    <t>93428</t>
  </si>
  <si>
    <t>Heath Lane</t>
  </si>
  <si>
    <t>Pismo Beach WWTP</t>
  </si>
  <si>
    <t>City of Pismo Beach</t>
  </si>
  <si>
    <t>P.O. Box 3</t>
  </si>
  <si>
    <t>Pismo Beach</t>
  </si>
  <si>
    <t>93448</t>
  </si>
  <si>
    <t>550 Frady Lane</t>
  </si>
  <si>
    <t>93449</t>
  </si>
  <si>
    <t>San Luis Obispo WTP</t>
  </si>
  <si>
    <t>City of San Luis Obispo</t>
  </si>
  <si>
    <t>955 Morro St.</t>
  </si>
  <si>
    <t>93401</t>
  </si>
  <si>
    <t>25 Prado Rd.</t>
  </si>
  <si>
    <t>Morro Bay/Cayucos WTP</t>
  </si>
  <si>
    <t>City of Morro Bay</t>
  </si>
  <si>
    <t>695 Harbor St.</t>
  </si>
  <si>
    <t>Morro Bay</t>
  </si>
  <si>
    <t>93442</t>
  </si>
  <si>
    <t>160 Atascadero Rd.</t>
  </si>
  <si>
    <t>South San Luis Obispo County SD</t>
  </si>
  <si>
    <t>South SLO CSD</t>
  </si>
  <si>
    <t>P.O. Box 339</t>
  </si>
  <si>
    <t>Oceano</t>
  </si>
  <si>
    <t>93445</t>
  </si>
  <si>
    <t>1600 Aloha Place</t>
  </si>
  <si>
    <t>Paso Robles WTP</t>
  </si>
  <si>
    <t>City of Paso Robles</t>
  </si>
  <si>
    <t>P.O. Box 307</t>
  </si>
  <si>
    <t>Pso Robles</t>
  </si>
  <si>
    <t>93446</t>
  </si>
  <si>
    <t>3400 Sulfer Springs Rd.</t>
  </si>
  <si>
    <t>Paso Robles</t>
  </si>
  <si>
    <t>Lompoc Regional WWP</t>
  </si>
  <si>
    <t>City of Lompoc</t>
  </si>
  <si>
    <t>P.O. Box 8001</t>
  </si>
  <si>
    <t>Lompoc</t>
  </si>
  <si>
    <t>93438-8001</t>
  </si>
  <si>
    <t>2500 W. Central Ave</t>
  </si>
  <si>
    <t>93438</t>
  </si>
  <si>
    <t>Laguna County Sanitation District</t>
  </si>
  <si>
    <t>Laguna County San Dist.</t>
  </si>
  <si>
    <t>624 West Foster Rd., Suite D</t>
  </si>
  <si>
    <t>Santa Maria</t>
  </si>
  <si>
    <t>93455</t>
  </si>
  <si>
    <t>3500 Black Rd.</t>
  </si>
  <si>
    <t>Goleta Sanitary District</t>
  </si>
  <si>
    <t>P.O. Box 906</t>
  </si>
  <si>
    <t>Goleta</t>
  </si>
  <si>
    <t>93116</t>
  </si>
  <si>
    <t>1000 Fowler Rd.</t>
  </si>
  <si>
    <t>Santa Maria WWTP</t>
  </si>
  <si>
    <t>City of Santa Maria</t>
  </si>
  <si>
    <t>601 South Black Rd.</t>
  </si>
  <si>
    <t>93454-9701</t>
  </si>
  <si>
    <t>601 Black Rd.</t>
  </si>
  <si>
    <t>93454</t>
  </si>
  <si>
    <t>Carpinteria WWTP</t>
  </si>
  <si>
    <t>Carpinteria Sanitary District</t>
  </si>
  <si>
    <t>P.O. Box 571</t>
  </si>
  <si>
    <t>Carpinteria</t>
  </si>
  <si>
    <t>93013</t>
  </si>
  <si>
    <t>5351 Sixth St.</t>
  </si>
  <si>
    <t>Montecito WTP</t>
  </si>
  <si>
    <t>Montecito Sanitary District</t>
  </si>
  <si>
    <t>1042 Monte Cristo Lane</t>
  </si>
  <si>
    <t>93108</t>
  </si>
  <si>
    <t>910 Channel Dr.</t>
  </si>
  <si>
    <t>Santa Barbara - El Estero WWTP</t>
  </si>
  <si>
    <t>City of Santa Barbara</t>
  </si>
  <si>
    <t>P.O. Box 1990</t>
  </si>
  <si>
    <t>93102-1990</t>
  </si>
  <si>
    <t>520 East Yanonali St.</t>
  </si>
  <si>
    <t>93101</t>
  </si>
  <si>
    <t>Visalia WCP</t>
  </si>
  <si>
    <t>City of Visalia</t>
  </si>
  <si>
    <t>7579 Ave. 288</t>
  </si>
  <si>
    <t>Visalia</t>
  </si>
  <si>
    <t>93277</t>
  </si>
  <si>
    <t>7579 Avenue 288</t>
  </si>
  <si>
    <t>Porterville STF</t>
  </si>
  <si>
    <t>City of Porterville</t>
  </si>
  <si>
    <t>1333 West Grand Ave.</t>
  </si>
  <si>
    <t>Porterville</t>
  </si>
  <si>
    <t>93258</t>
  </si>
  <si>
    <t>1333 W. Grand Ave.</t>
  </si>
  <si>
    <t>93257</t>
  </si>
  <si>
    <t>Cutler-Orosi STF</t>
  </si>
  <si>
    <t>Cutler-Orosi Joint Powers WA</t>
  </si>
  <si>
    <t>40401 Road 120</t>
  </si>
  <si>
    <t>Cutler</t>
  </si>
  <si>
    <t>93615</t>
  </si>
  <si>
    <t>Dinuba WTF</t>
  </si>
  <si>
    <t>City of Dinuba</t>
  </si>
  <si>
    <t>110 South College Ave</t>
  </si>
  <si>
    <t>Dinuba</t>
  </si>
  <si>
    <t>93618</t>
  </si>
  <si>
    <t>6675 Avenue 412</t>
  </si>
  <si>
    <t>Exeter WWF</t>
  </si>
  <si>
    <t>City of Exeter</t>
  </si>
  <si>
    <t>P.O. Box 237</t>
  </si>
  <si>
    <t>Exeter</t>
  </si>
  <si>
    <t>93221</t>
  </si>
  <si>
    <t>Myers Ave</t>
  </si>
  <si>
    <t>Farmersville WTF</t>
  </si>
  <si>
    <t>City of Farmersville</t>
  </si>
  <si>
    <t>147 East Front St.</t>
  </si>
  <si>
    <t>Farmersville</t>
  </si>
  <si>
    <t>93223</t>
  </si>
  <si>
    <t>1 mile north of Farmersville</t>
  </si>
  <si>
    <t>Lindsay WWF</t>
  </si>
  <si>
    <t>City of Lindsay</t>
  </si>
  <si>
    <t>251 Honolulu St.</t>
  </si>
  <si>
    <t>Lindsay</t>
  </si>
  <si>
    <t>93247</t>
  </si>
  <si>
    <t>23611 Road 196</t>
  </si>
  <si>
    <t>Ojai Valley Sanitary District</t>
  </si>
  <si>
    <t>1072 Tico Rd.</t>
  </si>
  <si>
    <t>Ojai</t>
  </si>
  <si>
    <t>Ventura</t>
  </si>
  <si>
    <t>93023</t>
  </si>
  <si>
    <t>6363 N. Ventura Ave.</t>
  </si>
  <si>
    <t>93001</t>
  </si>
  <si>
    <t>Point Mugu Naval Air Weapons Station</t>
  </si>
  <si>
    <t>U.S. Navy</t>
  </si>
  <si>
    <t>Code 833210E</t>
  </si>
  <si>
    <t>Point Mugu</t>
  </si>
  <si>
    <t>93042-5001</t>
  </si>
  <si>
    <t>Ventura WRF</t>
  </si>
  <si>
    <t>City of San Buenaventura</t>
  </si>
  <si>
    <t>P.O. Box 99</t>
  </si>
  <si>
    <t>San Buenaventura</t>
  </si>
  <si>
    <t>93002-0099</t>
  </si>
  <si>
    <t>400 Spinnaker Dr.</t>
  </si>
  <si>
    <t>93002</t>
  </si>
  <si>
    <t>Camarillo WRP</t>
  </si>
  <si>
    <t>Camarillo Sanitary District</t>
  </si>
  <si>
    <t>P.O. Box 248</t>
  </si>
  <si>
    <t>Camarillo</t>
  </si>
  <si>
    <t>93011</t>
  </si>
  <si>
    <t>150 Howard Rd.</t>
  </si>
  <si>
    <t>93010</t>
  </si>
  <si>
    <t>Oxnard STP</t>
  </si>
  <si>
    <t>City of Oxnard</t>
  </si>
  <si>
    <t>305 West Third St.</t>
  </si>
  <si>
    <t>Oxnard</t>
  </si>
  <si>
    <t>93030</t>
  </si>
  <si>
    <t>6001 South Perkins Rd.</t>
  </si>
  <si>
    <t>Point Hueneme</t>
  </si>
  <si>
    <t>Simi Valley WQCP</t>
  </si>
  <si>
    <t>Simi Valley County San Dist</t>
  </si>
  <si>
    <t>2929 Tapo Canyon Rd.</t>
  </si>
  <si>
    <t>Simi Valley</t>
  </si>
  <si>
    <t>93063</t>
  </si>
  <si>
    <t>600 West Los Angeles Ave.</t>
  </si>
  <si>
    <t>93065</t>
  </si>
  <si>
    <t>Thousand Oaks - Hill Canyon WTP</t>
  </si>
  <si>
    <t>City of Thousand Oaks</t>
  </si>
  <si>
    <t>2100 Thousand Oaks Blvd.</t>
  </si>
  <si>
    <t>Thousand Oaks</t>
  </si>
  <si>
    <t>91362-2903</t>
  </si>
  <si>
    <t>9600 Santa Rosa Rd.</t>
  </si>
  <si>
    <t>Ventura Co PWA - Moorpark STP</t>
  </si>
  <si>
    <t>Ventura Co PWA</t>
  </si>
  <si>
    <t>7150 Walnut Canyon Rd.</t>
  </si>
  <si>
    <t>Moorpark</t>
  </si>
  <si>
    <t>93020</t>
  </si>
  <si>
    <t>9550 Los Angeles Ave.</t>
  </si>
  <si>
    <t>93021</t>
  </si>
  <si>
    <t>Ventura RSD - Santa Paula WRP</t>
  </si>
  <si>
    <t>Ventura RSD</t>
  </si>
  <si>
    <t>1001 Partridge Dr. Suite 150</t>
  </si>
  <si>
    <t>93002-2277</t>
  </si>
  <si>
    <t>905 Corporation St.</t>
  </si>
  <si>
    <t>Santa Paula</t>
  </si>
  <si>
    <t>93060</t>
  </si>
  <si>
    <t>scfd</t>
  </si>
  <si>
    <t>Prepared by ITRON</t>
  </si>
  <si>
    <t>February 9, 2011</t>
  </si>
  <si>
    <t>Fresno*</t>
  </si>
  <si>
    <t>"Biogas upgrading technologies - developments and innovations" (pages 16-18)</t>
  </si>
  <si>
    <t>Biogas production per milk cow** =</t>
  </si>
  <si>
    <t>http://www.cpuc.ca.gov/NR/rdonlyres/2EB97E1C-348C-4CC4-A3A5-D417B4DDD58F/0/SGIP_CE_Report_Final.pdf</t>
  </si>
  <si>
    <t>Potential for Biogas Production - Animal Feeding Operations</t>
  </si>
  <si>
    <t>Potential for Biogas Production - Wastewater Treatment Facilities</t>
  </si>
  <si>
    <t>Workpaper #9</t>
  </si>
  <si>
    <t>Workpaper #8</t>
  </si>
  <si>
    <t>Solid Waste Landfilling Data</t>
  </si>
  <si>
    <t xml:space="preserve">As reported by the landfills for IWM Fee assessment 
</t>
  </si>
  <si>
    <t>2010 Landfill Summary Tonnage Report</t>
  </si>
  <si>
    <t xml:space="preserve">Sorted by Solid Waste Information System (SWIS) ID </t>
  </si>
  <si>
    <t>SWIS ID</t>
  </si>
  <si>
    <t>Site Name</t>
  </si>
  <si>
    <t>1st Qtr.</t>
  </si>
  <si>
    <t>2nd Qtr.</t>
  </si>
  <si>
    <t>3rd Qtr.</t>
  </si>
  <si>
    <t>4th Qtr.</t>
  </si>
  <si>
    <t>2010 Total</t>
  </si>
  <si>
    <t>13-AA-0001</t>
  </si>
  <si>
    <t>Imperial Solid Waste Site</t>
  </si>
  <si>
    <t>13-AA-0004</t>
  </si>
  <si>
    <t>Calexico Solid Waste Site</t>
  </si>
  <si>
    <t>13-AA-0005</t>
  </si>
  <si>
    <t>Ocotillo Solid Waste Site</t>
  </si>
  <si>
    <t>13-AA-0006</t>
  </si>
  <si>
    <t>Holtville Solid Waste Site</t>
  </si>
  <si>
    <t>13-AA-0007</t>
  </si>
  <si>
    <t>Palo Verde Solid Waste Site</t>
  </si>
  <si>
    <t>13-AA-0008</t>
  </si>
  <si>
    <t>Brawley Solid Waste Site</t>
  </si>
  <si>
    <t>13-AA-0009</t>
  </si>
  <si>
    <t>Niland Solid Waste Site</t>
  </si>
  <si>
    <t>13-AA-0010</t>
  </si>
  <si>
    <t>Hot Spa Solid Waste Site</t>
  </si>
  <si>
    <t>13-AA-0011</t>
  </si>
  <si>
    <t>Salton City Solid Waste Site</t>
  </si>
  <si>
    <t>13-AA-0012</t>
  </si>
  <si>
    <t>Picacho Cut And Fill Site</t>
  </si>
  <si>
    <t>13-AA-0019</t>
  </si>
  <si>
    <t>Imperial Landfill</t>
  </si>
  <si>
    <t>13-AA-0022</t>
  </si>
  <si>
    <t>Monofill Facility</t>
  </si>
  <si>
    <t>13-AA-0026</t>
  </si>
  <si>
    <t>Mesquite Regional Landfill</t>
  </si>
  <si>
    <t>15-AA-0045</t>
  </si>
  <si>
    <t>Boron Sanitary Landfill</t>
  </si>
  <si>
    <t>15-AA-0047</t>
  </si>
  <si>
    <t>Buttonwillow Sanitary Landfill</t>
  </si>
  <si>
    <t>15-AA-0050</t>
  </si>
  <si>
    <t>Arvin Sanitary Landfill</t>
  </si>
  <si>
    <t>15-AA-0052</t>
  </si>
  <si>
    <t>Lost Hills Sanitary Landfill</t>
  </si>
  <si>
    <t>15-AA-0057</t>
  </si>
  <si>
    <t>Shafter-Wasco Recycling &amp; Sanitary LF</t>
  </si>
  <si>
    <t>15-AA-0058</t>
  </si>
  <si>
    <t>Mojave-Rosamond Sanitary Landfill</t>
  </si>
  <si>
    <t>15-AA-0059</t>
  </si>
  <si>
    <t>Ridgecrest Recycling &amp; Sanitary Landfill</t>
  </si>
  <si>
    <t>15-AA-0061</t>
  </si>
  <si>
    <t>Taft Recycling &amp; Sanitary Landfill</t>
  </si>
  <si>
    <t>15-AA-0062</t>
  </si>
  <si>
    <t>Tehachapi Sanitary Landfill</t>
  </si>
  <si>
    <t>15-AA-0067</t>
  </si>
  <si>
    <t>North Belridge Landfill</t>
  </si>
  <si>
    <t>15-AA-0105</t>
  </si>
  <si>
    <t>McKittrick Waste Treatment Site</t>
  </si>
  <si>
    <t>15-AA-0150</t>
  </si>
  <si>
    <t>Main Base Sanitary Landfill, Edwards AFB</t>
  </si>
  <si>
    <t>15-AA-0153</t>
  </si>
  <si>
    <t>Valley Tree &amp; Construction Disposal Site</t>
  </si>
  <si>
    <t>15-AA-0257</t>
  </si>
  <si>
    <t>Clean Harbors Buttonwillow LLC</t>
  </si>
  <si>
    <t>15-AA-0273</t>
  </si>
  <si>
    <t>Bakersfield Metropolitan (Bena) SLF</t>
  </si>
  <si>
    <t>15-AA-0278</t>
  </si>
  <si>
    <t>U.S. Borax Inc-Gangue/Refuse Waste Pile</t>
  </si>
  <si>
    <t>15-AA-0308</t>
  </si>
  <si>
    <t>H.M. Holloway Landfill</t>
  </si>
  <si>
    <t>19-AA-0006</t>
  </si>
  <si>
    <t>Brand Park Landfill</t>
  </si>
  <si>
    <t>19-AA-0009</t>
  </si>
  <si>
    <t>Antelope Valley Public Landfill I</t>
  </si>
  <si>
    <t>19-AA-0012</t>
  </si>
  <si>
    <t>Scholl Canyon Sanitary Landfill</t>
  </si>
  <si>
    <t>19-AA-0013</t>
  </si>
  <si>
    <t>Azusa Land Reclamation Co. Landfill</t>
  </si>
  <si>
    <t>19-AA-0040</t>
  </si>
  <si>
    <t>Burbank Landfill Site No. 3</t>
  </si>
  <si>
    <t>19-AA-0050</t>
  </si>
  <si>
    <t>Lancaster Landfill and Recycling Center</t>
  </si>
  <si>
    <t>19-AA-0052</t>
  </si>
  <si>
    <t>Chiquita Canyon Sanitary Landfill</t>
  </si>
  <si>
    <t>19-AA-0053</t>
  </si>
  <si>
    <t>Puente Hills Landfill</t>
  </si>
  <si>
    <t>19-AA-0056</t>
  </si>
  <si>
    <t>Calabasas Sanitary Landfill</t>
  </si>
  <si>
    <t>19-AA-0057</t>
  </si>
  <si>
    <t>Pitchess Honor Ranch Landfill</t>
  </si>
  <si>
    <t>19-AA-0061</t>
  </si>
  <si>
    <t>Pebbly Beach (Avalon) Disposal Site</t>
  </si>
  <si>
    <t>19-AA-0063</t>
  </si>
  <si>
    <t>San Clemente Island Landfill</t>
  </si>
  <si>
    <t>19-AA-0838</t>
  </si>
  <si>
    <t>Peck Road Gravel Pit</t>
  </si>
  <si>
    <t>19-AA-0853</t>
  </si>
  <si>
    <t>Sunshine Canyon SLF County Extension</t>
  </si>
  <si>
    <t>19-AA-2000</t>
  </si>
  <si>
    <t>Sunshine Canyon City/County Landfill</t>
  </si>
  <si>
    <t>19-AA-5624</t>
  </si>
  <si>
    <t>Antelope Valley Public Landfill I and II</t>
  </si>
  <si>
    <t>19-AH-0001</t>
  </si>
  <si>
    <t>Savage Canyon Landfill</t>
  </si>
  <si>
    <t>19-AR-0008</t>
  </si>
  <si>
    <t>Bradley Landfill West And West Extension</t>
  </si>
  <si>
    <t>30-AB-0019</t>
  </si>
  <si>
    <t>Prima Deshecha Sanitary Landfill</t>
  </si>
  <si>
    <t>30-AB-0035</t>
  </si>
  <si>
    <t>Olinda Alpha Sanitary Landfill</t>
  </si>
  <si>
    <t>30-AB-0360</t>
  </si>
  <si>
    <t>Frank R. Bowerman Sanitary LF</t>
  </si>
  <si>
    <t>33-AA-0006</t>
  </si>
  <si>
    <t>Badlands Sanitary Landfill</t>
  </si>
  <si>
    <t>33-AA-0007</t>
  </si>
  <si>
    <t>Lamb Canyon Sanitary Landfill</t>
  </si>
  <si>
    <t>33-AA-0015</t>
  </si>
  <si>
    <t>Oasis Sanitary Landfill</t>
  </si>
  <si>
    <t>33-AA-0016</t>
  </si>
  <si>
    <t>Desert Center Landfill</t>
  </si>
  <si>
    <t>33-AA-0017</t>
  </si>
  <si>
    <t>Blythe Sanitary Landfill</t>
  </si>
  <si>
    <t>33-AA-0071</t>
  </si>
  <si>
    <t>Mecca Landfill II</t>
  </si>
  <si>
    <t>33-AA-0217</t>
  </si>
  <si>
    <t>El Sobrante Landfill</t>
  </si>
  <si>
    <t>33-AA-0228</t>
  </si>
  <si>
    <t>Eagle Mountain Landfill</t>
  </si>
  <si>
    <t>36-AA-0017</t>
  </si>
  <si>
    <t>California Street Landfill</t>
  </si>
  <si>
    <t>36-AA-0045</t>
  </si>
  <si>
    <t>Victorville Sanitary Landfill</t>
  </si>
  <si>
    <t>36-AA-0046</t>
  </si>
  <si>
    <t>Barstow Sanitary Landfill</t>
  </si>
  <si>
    <t>36-AA-0051</t>
  </si>
  <si>
    <t>Colton Sanitary Landfill</t>
  </si>
  <si>
    <t>36-AA-0055</t>
  </si>
  <si>
    <t>Mid-Valley Sanitary Landfill</t>
  </si>
  <si>
    <t>36-AA-0057</t>
  </si>
  <si>
    <t>Landers Sanitary Landfill</t>
  </si>
  <si>
    <t>36-AA-0064</t>
  </si>
  <si>
    <t>Holliday Inertwaste Site</t>
  </si>
  <si>
    <t>36-AA-0067</t>
  </si>
  <si>
    <t>USMC - 29 Palms Disposal Facility</t>
  </si>
  <si>
    <t>36-AA-0068</t>
  </si>
  <si>
    <t>Fort Irwin Sanitary Landfill</t>
  </si>
  <si>
    <t>36-AA-0074</t>
  </si>
  <si>
    <t>Mitsubishi Cement Plant Cushenbury L.F.</t>
  </si>
  <si>
    <t>36-AA-0087</t>
  </si>
  <si>
    <t>San Timoteo Sanitary Landfill</t>
  </si>
  <si>
    <t>40-AA-0001</t>
  </si>
  <si>
    <t>City Of Paso Robles Landfill</t>
  </si>
  <si>
    <t>40-AA-0002</t>
  </si>
  <si>
    <t>Camp Roberts Landfill</t>
  </si>
  <si>
    <t>40-AA-0004</t>
  </si>
  <si>
    <t>Cold Canyon Landfill Solid Waste DS</t>
  </si>
  <si>
    <t>40-AA-0008</t>
  </si>
  <si>
    <t>Chicago Grade Landfill</t>
  </si>
  <si>
    <t>42-AA-0011</t>
  </si>
  <si>
    <t>Foxen Canyon Sanitary Landfill</t>
  </si>
  <si>
    <t>42-AA-0012</t>
  </si>
  <si>
    <t>Vandenberg AFB Landfill</t>
  </si>
  <si>
    <t>42-AA-0015</t>
  </si>
  <si>
    <t>Tajiguas Sanitary Landfill</t>
  </si>
  <si>
    <t>42-AA-0016</t>
  </si>
  <si>
    <t>Santa Maria Regional Landfill</t>
  </si>
  <si>
    <t>42-AA-0017</t>
  </si>
  <si>
    <t>City Of Lompoc Sanitary Landfill</t>
  </si>
  <si>
    <t>54-AA-0001</t>
  </si>
  <si>
    <t>Earlimart Disposal Site</t>
  </si>
  <si>
    <t>54-AA-0004</t>
  </si>
  <si>
    <t>Teapot Dome Disposal Site</t>
  </si>
  <si>
    <t>54-AA-0008</t>
  </si>
  <si>
    <t>Woodville Disposal Site</t>
  </si>
  <si>
    <t>54-AA-0009</t>
  </si>
  <si>
    <t>Visalia Disposal Site</t>
  </si>
  <si>
    <t>56-AA-0005</t>
  </si>
  <si>
    <t>Toland Road Landfill</t>
  </si>
  <si>
    <t>56-AA-0007</t>
  </si>
  <si>
    <t>Simi Valley Landfill &amp; Recycling Center</t>
  </si>
  <si>
    <t>Grand Total:</t>
  </si>
  <si>
    <t>10-AA-0009</t>
  </si>
  <si>
    <t>American Avenue Disposal Site</t>
  </si>
  <si>
    <t>Fresno</t>
  </si>
  <si>
    <t>10-AA-0013</t>
  </si>
  <si>
    <t>Orange Avenue Disposal Inc</t>
  </si>
  <si>
    <t>16-AA-0004</t>
  </si>
  <si>
    <t>Avenal Regional Landfill</t>
  </si>
  <si>
    <t>16-AA-0021</t>
  </si>
  <si>
    <t>CWMI, KHF (MSW Landfill B-19)</t>
  </si>
  <si>
    <t>16-AA-0023</t>
  </si>
  <si>
    <t>Kettleman Hills - B18 Nonhaz Codisposal</t>
  </si>
  <si>
    <t>tons</t>
  </si>
  <si>
    <t>California diversion/recycling rate in 2010* =</t>
  </si>
  <si>
    <t>Breakdown of MSW (based on national data)**</t>
  </si>
  <si>
    <t xml:space="preserve">   - Food Scraps</t>
  </si>
  <si>
    <t>tons/day</t>
  </si>
  <si>
    <t>MMscfd</t>
  </si>
  <si>
    <t>Total tons of Food Scraps and Yard Trimmings per Year =</t>
  </si>
  <si>
    <t>CalRecycle Landfill Tonnage Reports</t>
  </si>
  <si>
    <t>http://www.calrecycle.ca.gov/SWFacilities/Landfills/Tonnages/</t>
  </si>
  <si>
    <t>Data has been sorted to only reflect estimated number of milk cows within SoCalGas' service territory</t>
  </si>
  <si>
    <t>Tons of MSW landfilled in 2010 (per table above) =</t>
  </si>
  <si>
    <t>line 1 / line 2</t>
  </si>
  <si>
    <t>Assumed number of tons per day (50/50 food to yard waste ratio) for biogas upgrading project to be economical =</t>
  </si>
  <si>
    <t>Estimated amount of biogas generated per landfill diversion project =</t>
  </si>
  <si>
    <t>Estimated total number of potential landfill diversion projects =</t>
  </si>
  <si>
    <t>line 3 x (line 4 + line 5)</t>
  </si>
  <si>
    <t>line 8 / (line 6 x 365)</t>
  </si>
  <si>
    <t>(line 7 x line 9) / 1,000,000</t>
  </si>
  <si>
    <t>Data has been sorted to reflect only landfills located within or near SoCalGas' service territory</t>
  </si>
  <si>
    <t>Description</t>
  </si>
  <si>
    <t>Sewage Wastewater Treatment Plants in California</t>
  </si>
  <si>
    <t>MGD</t>
  </si>
  <si>
    <t>Total Design MGD of WWTF's within SoCalGas Service Territory (see table above) =</t>
  </si>
  <si>
    <t>scfm/MGD</t>
  </si>
  <si>
    <t xml:space="preserve">Report/Data Author:  Lauren V. Fondahl (US EPA, Region 9)  </t>
  </si>
  <si>
    <t>Data has been sorted to reflect only wastewater treatment facilities (WWTF) located within SoCalGas' service territory</t>
  </si>
  <si>
    <t>Total Biogas Production Potential =</t>
  </si>
  <si>
    <t>* Ratio was calculated by reviewing actual biogas production data and MGD values for various WWTF's</t>
  </si>
  <si>
    <t>Europe Totals</t>
  </si>
  <si>
    <t>Non-Europe Totals</t>
  </si>
  <si>
    <t>(line 16 /  line 15)</t>
  </si>
  <si>
    <t>Gas Grid - European Countries</t>
  </si>
  <si>
    <t>Gas Grid - Non-European Countries</t>
  </si>
  <si>
    <t>Vehicle Fuel - European Countries</t>
  </si>
  <si>
    <t>Vehicle Fuel - Non-European Countries</t>
  </si>
  <si>
    <t>Percentage of "gas grid" injection plants located in European Countries =</t>
  </si>
  <si>
    <t>Ch. II pg 6</t>
  </si>
  <si>
    <t>Ch II, pg 6</t>
  </si>
  <si>
    <t>Ch. I pg 5; Ch. II pg 17</t>
  </si>
  <si>
    <t>MTCO2E/year</t>
  </si>
  <si>
    <t>/MTCO2E</t>
  </si>
  <si>
    <t>300 to 500 tons of food waste to produce 1.5 million standard cubic feet per day (scfd) of biogas is based on these</t>
  </si>
  <si>
    <t>(line 5 x line 2 / line 1) x line 3</t>
  </si>
  <si>
    <t>(line 6 x line 2 / line 1) x line 3</t>
  </si>
  <si>
    <t>(line 7 x line 2 / line 1) x line 3</t>
  </si>
  <si>
    <t>(line 8 x line 2 / line 1) x line 3</t>
  </si>
  <si>
    <t>(line 9 x line 2 / line 1) x line 3</t>
  </si>
  <si>
    <t>(line 10 x line 2 / line 1) x line 3</t>
  </si>
  <si>
    <t>line 4 / line 11</t>
  </si>
  <si>
    <t>line 4 / line 12</t>
  </si>
  <si>
    <t>line 4 / line 13</t>
  </si>
  <si>
    <t>line 4 / line 14</t>
  </si>
  <si>
    <t>line 4 / line 15</t>
  </si>
  <si>
    <t>line 4 / line 16</t>
  </si>
  <si>
    <t>Estimated amount of carbon emission reduction</t>
  </si>
  <si>
    <t xml:space="preserve">Estimated equivalent annual amount of passenger vehicles taken off the road </t>
  </si>
  <si>
    <t>Estimated carbon reduction per ton of diverted food waste</t>
  </si>
  <si>
    <t>Estimated amount of biogas to satisfy the  economies of scale for biogas upgrading/conditioning* =</t>
  </si>
  <si>
    <t>GREENING WASTE: ANAEROBIC DIGESTION FOR TREATING THE ORGANIC FRACTION OF MUNICIPAL SOLID WASTES</t>
  </si>
  <si>
    <t>Source for Data/Table Below</t>
  </si>
  <si>
    <t xml:space="preserve"> 2011 Market Price Referent (MPR) Model, "Var_Comp" sheet, line 29</t>
  </si>
  <si>
    <t>Source Data for Data/Table Below</t>
  </si>
  <si>
    <t>Estimated amount of biogas production per Design MGD* =</t>
  </si>
  <si>
    <t>* Assumes 50% of the milk cows in Fresno are within SoCalGas' service territory</t>
  </si>
  <si>
    <t>** Source: "CPUC Self Generation Program - Cost-Effectiveness of Distributed Generation Technologies", Appendix A-6</t>
  </si>
  <si>
    <t>line 11 x line 12 / 1,000,000</t>
  </si>
  <si>
    <t>Assumed tons of MSW generated before diversion/recycling =</t>
  </si>
  <si>
    <t>Potential for Biogas Production - Landfill Diverted Food/Green Waste</t>
  </si>
  <si>
    <t>"The potential for biogas production in SoCalGas’ service territory is approximately 150 million standard cubic feet per day (MMscfd) in the following customer activity areas; wastewaster treatment facilities (20MMscfd), concentrated animal feeding operations (70MMscfd), and food/green waste processing (60MMscfd)"</t>
  </si>
  <si>
    <t>Estimated annual value of carbon credits</t>
  </si>
  <si>
    <t>data points/sources.</t>
  </si>
  <si>
    <t>btu/kWh **</t>
  </si>
  <si>
    <t>** From 2011 Market Price Referent (MPR) Model - "Heat Rate" Sheet.  Avg of adjusted heat rate value.</t>
  </si>
  <si>
    <t>Generation capacity from RNG =</t>
  </si>
  <si>
    <t>Estimated Amount of Renewable Power Generated from 20 RNG Pipeline Injection Projects</t>
  </si>
  <si>
    <t>Upgrading Plants Injecting into "Gas Grid*</t>
  </si>
  <si>
    <t>(line 1 x line 2) x 60 x 24 / 1,000,000</t>
  </si>
  <si>
    <t>MTCO2E/ton of food waste</t>
  </si>
  <si>
    <t>Estimated Annual Carbon Credit Calculation</t>
  </si>
  <si>
    <t>Estimated average biogas production scf/short ton of feed</t>
  </si>
  <si>
    <t>Estimated range of short tons of feed per day to produce 1.5 million scfd</t>
  </si>
  <si>
    <t>Average biogas production m3/metric ton of feed</t>
  </si>
  <si>
    <t>http://www.calrecycle.ca.gov/lgcentral/goalmeasure/DisposalRate/MostRecent/default.htm</t>
  </si>
  <si>
    <t>*</t>
  </si>
  <si>
    <t>**</t>
  </si>
  <si>
    <t>http://www.epa.gov/osw/conserve/materials/organics/food/fd-basic.htm</t>
  </si>
  <si>
    <t xml:space="preserve">        - Yard Trimmings</t>
  </si>
  <si>
    <t>Supporting Workpapers to the Testimony of Hal Snyder and Ron Goodman (Chapters I and II)</t>
  </si>
  <si>
    <t>Supporting Workpapers to the Testimony of Jeff Reed and Jim Lucas (Chapters I and II)</t>
  </si>
  <si>
    <t xml:space="preserve">Methane Recovery from Biogas Conditioning/Upgrading System = </t>
  </si>
  <si>
    <t xml:space="preserve">Biogas Conditioning/Upgrading Services Capacity Factor = </t>
  </si>
  <si>
    <t xml:space="preserve">Methane Content of Biogas = </t>
  </si>
  <si>
    <t>line 1 x line 2 x line 3 x line 4 x line 5</t>
  </si>
  <si>
    <t>"SoCalGas estimates that the amount of renewable natural gas that can be produced by twenty Biogas Conditioning/Upgrading Services systems is approximately 15.4 million cubic feet per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</si>
</sst>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
    <numFmt numFmtId="168" formatCode="0.0"/>
    <numFmt numFmtId="169" formatCode="[$-10409]#,##0;\-#,##0"/>
    <numFmt numFmtId="170"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u/>
      <sz val="11"/>
      <color theme="10"/>
      <name val="Calibri"/>
      <family val="2"/>
    </font>
    <font>
      <b/>
      <u/>
      <sz val="11"/>
      <color theme="1"/>
      <name val="Calibri"/>
      <family val="2"/>
      <scheme val="minor"/>
    </font>
    <font>
      <sz val="10"/>
      <name val="Arial"/>
      <family val="2"/>
    </font>
    <font>
      <b/>
      <sz val="10"/>
      <name val="Arial"/>
      <family val="2"/>
    </font>
    <font>
      <b/>
      <sz val="14"/>
      <color theme="1"/>
      <name val="Calibri"/>
      <family val="2"/>
      <scheme val="minor"/>
    </font>
    <font>
      <b/>
      <sz val="10"/>
      <name val="MS Sans Serif"/>
      <family val="2"/>
    </font>
    <font>
      <sz val="11"/>
      <color theme="1"/>
      <name val="Cambria"/>
      <family val="1"/>
      <scheme val="major"/>
    </font>
    <font>
      <sz val="12"/>
      <name val="Helvetica"/>
    </font>
    <font>
      <sz val="11"/>
      <name val="Calibri"/>
      <family val="2"/>
    </font>
    <font>
      <sz val="11"/>
      <name val="Calibri"/>
      <family val="2"/>
      <scheme val="minor"/>
    </font>
    <font>
      <sz val="10"/>
      <name val="Calibri"/>
      <family val="2"/>
      <scheme val="minor"/>
    </font>
    <font>
      <u/>
      <sz val="11"/>
      <color theme="10"/>
      <name val="Calibri"/>
      <family val="2"/>
      <scheme val="minor"/>
    </font>
    <font>
      <b/>
      <sz val="8"/>
      <color indexed="8"/>
      <name val="Calibri"/>
      <family val="2"/>
      <scheme val="minor"/>
    </font>
    <font>
      <b/>
      <sz val="11.95"/>
      <color indexed="8"/>
      <name val="Calibri"/>
      <family val="2"/>
      <scheme val="minor"/>
    </font>
    <font>
      <sz val="8"/>
      <color indexed="8"/>
      <name val="Calibri"/>
      <family val="2"/>
      <scheme val="minor"/>
    </font>
    <font>
      <b/>
      <u/>
      <sz val="10"/>
      <name val="Calibri"/>
      <family val="2"/>
      <scheme val="minor"/>
    </font>
    <font>
      <u/>
      <sz val="9"/>
      <color theme="1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4.9989318521683403E-2"/>
        <bgColor indexed="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153">
    <xf numFmtId="0" fontId="0" fillId="0" borderId="0" xfId="0"/>
    <xf numFmtId="0" fontId="2" fillId="0" borderId="0" xfId="0" applyFont="1"/>
    <xf numFmtId="0" fontId="2" fillId="2" borderId="1" xfId="0" applyFont="1" applyFill="1" applyBorder="1"/>
    <xf numFmtId="0" fontId="2" fillId="2" borderId="2" xfId="0" applyFont="1" applyFill="1" applyBorder="1" applyAlignment="1">
      <alignment horizontal="centerContinuous"/>
    </xf>
    <xf numFmtId="0" fontId="2" fillId="2" borderId="3" xfId="0" applyFont="1" applyFill="1" applyBorder="1" applyAlignment="1">
      <alignment horizontal="centerContinuous"/>
    </xf>
    <xf numFmtId="0" fontId="0" fillId="0" borderId="1" xfId="0" applyBorder="1"/>
    <xf numFmtId="164" fontId="0" fillId="0" borderId="4" xfId="1" applyNumberFormat="1" applyFont="1" applyBorder="1" applyAlignment="1">
      <alignment horizontal="centerContinuous"/>
    </xf>
    <xf numFmtId="0" fontId="0" fillId="0" borderId="5" xfId="0" applyBorder="1" applyAlignment="1">
      <alignment horizontal="centerContinuous"/>
    </xf>
    <xf numFmtId="0" fontId="0" fillId="0" borderId="2" xfId="0" applyBorder="1" applyAlignment="1">
      <alignment horizontal="centerContinuous"/>
    </xf>
    <xf numFmtId="0" fontId="0" fillId="0" borderId="3" xfId="0" applyBorder="1" applyAlignment="1">
      <alignment horizontal="centerContinuous"/>
    </xf>
    <xf numFmtId="5" fontId="0" fillId="0" borderId="4" xfId="0" applyNumberFormat="1" applyBorder="1" applyAlignment="1">
      <alignment horizontal="centerContinuous"/>
    </xf>
    <xf numFmtId="5" fontId="0" fillId="0" borderId="2" xfId="0" applyNumberFormat="1" applyBorder="1" applyAlignment="1">
      <alignment horizontal="centerContinuous"/>
    </xf>
    <xf numFmtId="0" fontId="3" fillId="0" borderId="0" xfId="0" applyFont="1"/>
    <xf numFmtId="0" fontId="0" fillId="0" borderId="0" xfId="0" applyAlignment="1">
      <alignment wrapText="1"/>
    </xf>
    <xf numFmtId="0" fontId="5" fillId="0" borderId="0" xfId="0" applyFont="1"/>
    <xf numFmtId="0" fontId="4" fillId="0" borderId="0" xfId="4" applyAlignment="1" applyProtection="1"/>
    <xf numFmtId="0" fontId="5" fillId="0" borderId="0" xfId="0" applyFont="1" applyAlignment="1">
      <alignment horizontal="center"/>
    </xf>
    <xf numFmtId="0" fontId="5" fillId="0" borderId="0" xfId="0" applyFont="1" applyAlignment="1">
      <alignment horizontal="centerContinuous"/>
    </xf>
    <xf numFmtId="0" fontId="0" fillId="0" borderId="0" xfId="0" applyAlignment="1">
      <alignment horizontal="center"/>
    </xf>
    <xf numFmtId="164" fontId="0" fillId="0" borderId="0" xfId="1" applyNumberFormat="1" applyFont="1"/>
    <xf numFmtId="9" fontId="0" fillId="0" borderId="0" xfId="3" applyFont="1"/>
    <xf numFmtId="1" fontId="0" fillId="0" borderId="0" xfId="3" applyNumberFormat="1" applyFont="1"/>
    <xf numFmtId="2" fontId="0" fillId="0" borderId="0" xfId="3" applyNumberFormat="1" applyFont="1"/>
    <xf numFmtId="164" fontId="0" fillId="0" borderId="0" xfId="0" applyNumberFormat="1"/>
    <xf numFmtId="43" fontId="0" fillId="0" borderId="0" xfId="0" applyNumberFormat="1"/>
    <xf numFmtId="167" fontId="0" fillId="0" borderId="0" xfId="3" applyNumberFormat="1" applyFont="1"/>
    <xf numFmtId="0" fontId="5" fillId="0" borderId="0" xfId="0" applyFont="1" applyAlignment="1">
      <alignment horizontal="left"/>
    </xf>
    <xf numFmtId="0" fontId="0" fillId="0" borderId="0" xfId="0" applyAlignment="1">
      <alignment horizontal="left"/>
    </xf>
    <xf numFmtId="0" fontId="0" fillId="0" borderId="0" xfId="0" applyBorder="1"/>
    <xf numFmtId="0" fontId="0" fillId="0" borderId="0" xfId="0" applyAlignment="1">
      <alignment horizontal="left" wrapText="1"/>
    </xf>
    <xf numFmtId="0" fontId="5" fillId="0" borderId="0" xfId="0" applyFont="1" applyBorder="1"/>
    <xf numFmtId="5" fontId="0" fillId="0" borderId="0" xfId="0" applyNumberFormat="1" applyBorder="1" applyAlignment="1">
      <alignment horizontal="centerContinuous"/>
    </xf>
    <xf numFmtId="0" fontId="0" fillId="0" borderId="0" xfId="0" applyBorder="1" applyAlignment="1">
      <alignment horizontal="centerContinuous"/>
    </xf>
    <xf numFmtId="165" fontId="0" fillId="0" borderId="0" xfId="2" applyNumberFormat="1" applyFont="1"/>
    <xf numFmtId="0" fontId="0" fillId="0" borderId="0" xfId="0" applyFill="1" applyBorder="1"/>
    <xf numFmtId="44" fontId="0" fillId="0" borderId="0" xfId="2" applyFont="1" applyBorder="1"/>
    <xf numFmtId="165" fontId="0" fillId="0" borderId="0" xfId="2" applyNumberFormat="1" applyFont="1" applyBorder="1"/>
    <xf numFmtId="0" fontId="2" fillId="0" borderId="0" xfId="0" applyFont="1" applyAlignment="1">
      <alignment horizontal="center"/>
    </xf>
    <xf numFmtId="0" fontId="0" fillId="0" borderId="0" xfId="0" applyBorder="1" applyAlignment="1">
      <alignment wrapText="1"/>
    </xf>
    <xf numFmtId="164" fontId="0" fillId="0" borderId="0" xfId="1" applyNumberFormat="1" applyFont="1" applyBorder="1"/>
    <xf numFmtId="166" fontId="0" fillId="0" borderId="0" xfId="1" applyNumberFormat="1" applyFont="1" applyBorder="1"/>
    <xf numFmtId="0" fontId="0" fillId="0" borderId="0" xfId="0" applyFill="1" applyBorder="1" applyAlignment="1">
      <alignment wrapText="1"/>
    </xf>
    <xf numFmtId="164" fontId="0" fillId="0" borderId="0" xfId="0" applyNumberFormat="1" applyBorder="1"/>
    <xf numFmtId="0" fontId="0" fillId="0" borderId="0" xfId="0" applyAlignment="1">
      <alignment horizontal="centerContinuous"/>
    </xf>
    <xf numFmtId="0" fontId="2" fillId="0" borderId="0" xfId="0" applyFont="1" applyFill="1" applyBorder="1"/>
    <xf numFmtId="0" fontId="7" fillId="3" borderId="1" xfId="0" applyFont="1" applyFill="1" applyBorder="1" applyAlignment="1">
      <alignment horizontal="center"/>
    </xf>
    <xf numFmtId="7" fontId="6" fillId="0" borderId="1" xfId="2" applyNumberFormat="1" applyFont="1" applyFill="1" applyBorder="1"/>
    <xf numFmtId="7" fontId="2" fillId="0" borderId="0" xfId="0" applyNumberFormat="1" applyFont="1" applyAlignment="1">
      <alignment horizontal="center"/>
    </xf>
    <xf numFmtId="0" fontId="8" fillId="0" borderId="0" xfId="0" applyFont="1"/>
    <xf numFmtId="0" fontId="5" fillId="0" borderId="0" xfId="0" applyFont="1" applyBorder="1" applyAlignment="1">
      <alignment horizontal="center"/>
    </xf>
    <xf numFmtId="0" fontId="0" fillId="0" borderId="0" xfId="0" applyAlignment="1">
      <alignment horizontal="centerContinuous" wrapText="1"/>
    </xf>
    <xf numFmtId="7" fontId="0" fillId="0" borderId="0" xfId="0" applyNumberFormat="1"/>
    <xf numFmtId="0" fontId="0" fillId="0" borderId="1" xfId="0" applyBorder="1" applyAlignment="1">
      <alignment horizontal="center"/>
    </xf>
    <xf numFmtId="166" fontId="0" fillId="0" borderId="0" xfId="1" applyNumberFormat="1" applyFont="1"/>
    <xf numFmtId="0" fontId="0" fillId="0" borderId="2" xfId="0" applyBorder="1" applyAlignment="1">
      <alignment horizontal="center"/>
    </xf>
    <xf numFmtId="0" fontId="2" fillId="4" borderId="1" xfId="0" applyFont="1" applyFill="1" applyBorder="1" applyAlignment="1">
      <alignment horizontal="centerContinuous" wrapText="1"/>
    </xf>
    <xf numFmtId="0" fontId="2" fillId="4" borderId="1" xfId="0" applyFont="1" applyFill="1" applyBorder="1" applyAlignment="1">
      <alignment horizontal="center"/>
    </xf>
    <xf numFmtId="0" fontId="2" fillId="4" borderId="1" xfId="0" applyFont="1" applyFill="1" applyBorder="1" applyAlignment="1">
      <alignment horizontal="center" wrapText="1"/>
    </xf>
    <xf numFmtId="3" fontId="0" fillId="0" borderId="1" xfId="0" applyNumberFormat="1" applyBorder="1" applyAlignment="1">
      <alignment horizontal="centerContinuous"/>
    </xf>
    <xf numFmtId="0" fontId="0" fillId="0" borderId="0" xfId="0" quotePrefix="1" applyAlignment="1">
      <alignment horizontal="centerContinuous"/>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6" xfId="0" applyFont="1" applyFill="1" applyBorder="1" applyAlignment="1">
      <alignment horizontal="centerContinuous" wrapText="1"/>
    </xf>
    <xf numFmtId="0" fontId="0" fillId="4" borderId="3" xfId="0" applyFill="1" applyBorder="1" applyAlignment="1">
      <alignment horizontal="centerContinuous"/>
    </xf>
    <xf numFmtId="3" fontId="0" fillId="0" borderId="0" xfId="3" applyNumberFormat="1" applyFont="1"/>
    <xf numFmtId="49" fontId="0" fillId="0" borderId="0" xfId="0" applyNumberFormat="1"/>
    <xf numFmtId="0" fontId="0" fillId="0" borderId="0" xfId="0" applyAlignment="1">
      <alignment horizontal="center" wrapText="1"/>
    </xf>
    <xf numFmtId="9" fontId="0" fillId="0" borderId="0" xfId="0" applyNumberFormat="1"/>
    <xf numFmtId="49" fontId="4" fillId="0" borderId="0" xfId="4" applyNumberFormat="1" applyAlignment="1" applyProtection="1"/>
    <xf numFmtId="49" fontId="2" fillId="4" borderId="1" xfId="0" applyNumberFormat="1" applyFont="1" applyFill="1" applyBorder="1" applyAlignment="1">
      <alignment horizontal="center"/>
    </xf>
    <xf numFmtId="0" fontId="0" fillId="0" borderId="1" xfId="0" applyFill="1" applyBorder="1"/>
    <xf numFmtId="0" fontId="0" fillId="0" borderId="0" xfId="0" quotePrefix="1" applyNumberFormat="1"/>
    <xf numFmtId="3" fontId="0" fillId="0" borderId="0" xfId="0" applyNumberFormat="1"/>
    <xf numFmtId="0" fontId="2" fillId="0" borderId="1" xfId="0" applyFont="1" applyFill="1" applyBorder="1"/>
    <xf numFmtId="3" fontId="0" fillId="0" borderId="0" xfId="0" applyNumberFormat="1" applyFill="1" applyBorder="1"/>
    <xf numFmtId="0" fontId="10" fillId="0" borderId="0" xfId="0" applyFont="1" applyAlignment="1">
      <alignment horizontal="centerContinuous"/>
    </xf>
    <xf numFmtId="3" fontId="2" fillId="0" borderId="1" xfId="0" applyNumberFormat="1" applyFont="1" applyBorder="1" applyAlignment="1">
      <alignment horizontal="centerContinuous"/>
    </xf>
    <xf numFmtId="0" fontId="0" fillId="0" borderId="1" xfId="0" applyBorder="1" applyAlignment="1">
      <alignment horizontal="centerContinuous"/>
    </xf>
    <xf numFmtId="15" fontId="0" fillId="0" borderId="0" xfId="0" quotePrefix="1" applyNumberFormat="1"/>
    <xf numFmtId="0" fontId="0" fillId="0" borderId="0" xfId="0" quotePrefix="1" applyAlignment="1">
      <alignment horizontal="center"/>
    </xf>
    <xf numFmtId="3" fontId="2" fillId="0" borderId="0" xfId="0" applyNumberFormat="1" applyFont="1" applyBorder="1" applyAlignment="1">
      <alignment horizontal="centerContinuous"/>
    </xf>
    <xf numFmtId="0" fontId="5" fillId="0" borderId="0" xfId="0" applyFont="1" applyFill="1" applyBorder="1"/>
    <xf numFmtId="0" fontId="2" fillId="4" borderId="1" xfId="0" applyFont="1" applyFill="1" applyBorder="1"/>
    <xf numFmtId="0" fontId="2" fillId="4" borderId="1" xfId="0" applyFont="1" applyFill="1" applyBorder="1" applyAlignment="1">
      <alignment horizontal="centerContinuous"/>
    </xf>
    <xf numFmtId="0" fontId="0" fillId="4" borderId="1" xfId="0" applyFill="1" applyBorder="1" applyAlignment="1">
      <alignment horizontal="centerContinuous"/>
    </xf>
    <xf numFmtId="0" fontId="2" fillId="4" borderId="2" xfId="0" applyFont="1" applyFill="1" applyBorder="1" applyAlignment="1">
      <alignment horizontal="centerContinuous"/>
    </xf>
    <xf numFmtId="0" fontId="2" fillId="4" borderId="7" xfId="0" applyFont="1" applyFill="1" applyBorder="1" applyAlignment="1">
      <alignment horizontal="centerContinuous"/>
    </xf>
    <xf numFmtId="0" fontId="2" fillId="4" borderId="3" xfId="0" applyFont="1" applyFill="1" applyBorder="1" applyAlignment="1">
      <alignment horizontal="centerContinuous"/>
    </xf>
    <xf numFmtId="9" fontId="0" fillId="0" borderId="0" xfId="0" applyNumberFormat="1" applyAlignment="1">
      <alignment horizontal="centerContinuous"/>
    </xf>
    <xf numFmtId="0" fontId="0" fillId="0" borderId="0" xfId="0" applyAlignment="1"/>
    <xf numFmtId="0" fontId="11" fillId="0" borderId="0" xfId="0" applyFont="1"/>
    <xf numFmtId="9" fontId="0" fillId="0" borderId="0" xfId="3" applyFont="1" applyBorder="1"/>
    <xf numFmtId="0" fontId="12" fillId="0" borderId="0" xfId="4" applyFont="1" applyAlignment="1" applyProtection="1"/>
    <xf numFmtId="0" fontId="13" fillId="0" borderId="0" xfId="0" applyFont="1"/>
    <xf numFmtId="0" fontId="9" fillId="0" borderId="0" xfId="0" applyFont="1" applyFill="1"/>
    <xf numFmtId="0" fontId="0" fillId="0" borderId="0" xfId="0" applyFill="1"/>
    <xf numFmtId="168" fontId="0" fillId="0" borderId="0" xfId="0" applyNumberFormat="1" applyFill="1"/>
    <xf numFmtId="0" fontId="2" fillId="0" borderId="0" xfId="0" applyFont="1" applyFill="1"/>
    <xf numFmtId="3" fontId="2" fillId="0" borderId="0" xfId="0" applyNumberFormat="1" applyFont="1" applyFill="1"/>
    <xf numFmtId="168" fontId="0" fillId="0" borderId="0" xfId="0" applyNumberFormat="1"/>
    <xf numFmtId="0" fontId="5" fillId="0" borderId="0" xfId="0" applyFont="1" applyFill="1"/>
    <xf numFmtId="0" fontId="0" fillId="0" borderId="0" xfId="0" applyAlignment="1">
      <alignment horizontal="right"/>
    </xf>
    <xf numFmtId="0" fontId="0" fillId="0" borderId="0" xfId="0" applyBorder="1" applyAlignment="1">
      <alignment horizontal="center"/>
    </xf>
    <xf numFmtId="0" fontId="0" fillId="0" borderId="1" xfId="0" applyFill="1" applyBorder="1" applyAlignment="1">
      <alignment horizontal="right"/>
    </xf>
    <xf numFmtId="0" fontId="0" fillId="0" borderId="0" xfId="0" quotePrefix="1"/>
    <xf numFmtId="0" fontId="13" fillId="0" borderId="0" xfId="4" applyNumberFormat="1" applyFont="1" applyAlignment="1" applyProtection="1"/>
    <xf numFmtId="0" fontId="14" fillId="0" borderId="0" xfId="0" applyFont="1" applyBorder="1"/>
    <xf numFmtId="0" fontId="0" fillId="0" borderId="0" xfId="0" applyFont="1"/>
    <xf numFmtId="0" fontId="15" fillId="0" borderId="0" xfId="4" applyNumberFormat="1" applyFont="1" applyAlignment="1" applyProtection="1"/>
    <xf numFmtId="0" fontId="16" fillId="0" borderId="0" xfId="0" applyFont="1" applyAlignment="1" applyProtection="1">
      <alignment vertical="top" readingOrder="1"/>
      <protection locked="0"/>
    </xf>
    <xf numFmtId="0" fontId="0" fillId="0" borderId="0" xfId="0" applyFont="1" applyAlignment="1"/>
    <xf numFmtId="0" fontId="17" fillId="0" borderId="0" xfId="0" applyFont="1" applyAlignment="1" applyProtection="1">
      <alignment vertical="top" readingOrder="1"/>
      <protection locked="0"/>
    </xf>
    <xf numFmtId="0" fontId="16" fillId="5" borderId="7" xfId="0" applyFont="1" applyFill="1" applyBorder="1" applyAlignment="1" applyProtection="1">
      <alignment horizontal="left" vertical="top" wrapText="1" readingOrder="1"/>
      <protection locked="0"/>
    </xf>
    <xf numFmtId="0" fontId="16" fillId="5" borderId="7" xfId="0" applyFont="1" applyFill="1" applyBorder="1" applyAlignment="1" applyProtection="1">
      <alignment vertical="top" wrapText="1" readingOrder="1"/>
      <protection locked="0"/>
    </xf>
    <xf numFmtId="0" fontId="16" fillId="5" borderId="7" xfId="0" applyFont="1" applyFill="1" applyBorder="1" applyAlignment="1" applyProtection="1">
      <alignment horizontal="center" vertical="top" wrapText="1" readingOrder="1"/>
      <protection locked="0"/>
    </xf>
    <xf numFmtId="0" fontId="18" fillId="0" borderId="0" xfId="0" applyFont="1" applyBorder="1" applyAlignment="1" applyProtection="1">
      <alignment horizontal="left" vertical="top" wrapText="1" readingOrder="1"/>
      <protection locked="0"/>
    </xf>
    <xf numFmtId="0" fontId="18" fillId="0" borderId="9" xfId="0" applyFont="1" applyBorder="1" applyAlignment="1" applyProtection="1">
      <alignment vertical="top" wrapText="1" readingOrder="1"/>
      <protection locked="0"/>
    </xf>
    <xf numFmtId="169" fontId="18" fillId="0" borderId="9" xfId="0" applyNumberFormat="1" applyFont="1" applyBorder="1" applyAlignment="1" applyProtection="1">
      <alignment vertical="top" wrapText="1" readingOrder="1"/>
      <protection locked="0"/>
    </xf>
    <xf numFmtId="169" fontId="18" fillId="0" borderId="0" xfId="0" applyNumberFormat="1" applyFont="1" applyBorder="1" applyAlignment="1" applyProtection="1">
      <alignment horizontal="right" vertical="top" wrapText="1" readingOrder="1"/>
      <protection locked="0"/>
    </xf>
    <xf numFmtId="169" fontId="16" fillId="0" borderId="9" xfId="0" applyNumberFormat="1" applyFont="1" applyBorder="1" applyAlignment="1" applyProtection="1">
      <alignment vertical="top" wrapText="1" readingOrder="1"/>
      <protection locked="0"/>
    </xf>
    <xf numFmtId="0" fontId="18" fillId="0" borderId="8" xfId="0" applyFont="1" applyBorder="1" applyAlignment="1" applyProtection="1">
      <alignment horizontal="left" vertical="top" wrapText="1" readingOrder="1"/>
      <protection locked="0"/>
    </xf>
    <xf numFmtId="0" fontId="18" fillId="0" borderId="8" xfId="0" applyFont="1" applyBorder="1" applyAlignment="1" applyProtection="1">
      <alignment vertical="top" wrapText="1" readingOrder="1"/>
      <protection locked="0"/>
    </xf>
    <xf numFmtId="169" fontId="18" fillId="0" borderId="8" xfId="0" applyNumberFormat="1" applyFont="1" applyBorder="1" applyAlignment="1" applyProtection="1">
      <alignment vertical="top" wrapText="1" readingOrder="1"/>
      <protection locked="0"/>
    </xf>
    <xf numFmtId="169" fontId="18" fillId="0" borderId="8" xfId="0" applyNumberFormat="1" applyFont="1" applyBorder="1" applyAlignment="1" applyProtection="1">
      <alignment horizontal="right" vertical="top" wrapText="1" readingOrder="1"/>
      <protection locked="0"/>
    </xf>
    <xf numFmtId="0" fontId="18" fillId="0" borderId="7" xfId="0" applyFont="1" applyBorder="1" applyAlignment="1" applyProtection="1">
      <alignment horizontal="left" vertical="top" wrapText="1" readingOrder="1"/>
      <protection locked="0"/>
    </xf>
    <xf numFmtId="0" fontId="18" fillId="0" borderId="7" xfId="0" applyFont="1" applyBorder="1" applyAlignment="1" applyProtection="1">
      <alignment vertical="top" wrapText="1" readingOrder="1"/>
      <protection locked="0"/>
    </xf>
    <xf numFmtId="169" fontId="18" fillId="0" borderId="7" xfId="0" applyNumberFormat="1" applyFont="1" applyBorder="1" applyAlignment="1" applyProtection="1">
      <alignment vertical="top" wrapText="1" readingOrder="1"/>
      <protection locked="0"/>
    </xf>
    <xf numFmtId="169" fontId="18" fillId="0" borderId="7" xfId="0" applyNumberFormat="1" applyFont="1" applyBorder="1" applyAlignment="1" applyProtection="1">
      <alignment horizontal="right" vertical="top" wrapText="1" readingOrder="1"/>
      <protection locked="0"/>
    </xf>
    <xf numFmtId="0" fontId="18" fillId="0" borderId="0" xfId="0" applyFont="1" applyBorder="1" applyAlignment="1" applyProtection="1">
      <alignment horizontal="right" vertical="top" wrapText="1" readingOrder="1"/>
      <protection locked="0"/>
    </xf>
    <xf numFmtId="0" fontId="18" fillId="0" borderId="11" xfId="0" applyFont="1" applyBorder="1" applyAlignment="1" applyProtection="1">
      <alignment horizontal="left" vertical="top" wrapText="1" readingOrder="1"/>
      <protection locked="0"/>
    </xf>
    <xf numFmtId="0" fontId="18" fillId="0" borderId="11" xfId="0" applyFont="1" applyBorder="1" applyAlignment="1" applyProtection="1">
      <alignment vertical="top" wrapText="1" readingOrder="1"/>
      <protection locked="0"/>
    </xf>
    <xf numFmtId="169" fontId="18" fillId="0" borderId="11" xfId="0" applyNumberFormat="1" applyFont="1" applyBorder="1" applyAlignment="1" applyProtection="1">
      <alignment vertical="top" wrapText="1" readingOrder="1"/>
      <protection locked="0"/>
    </xf>
    <xf numFmtId="169" fontId="18" fillId="0" borderId="11" xfId="0" applyNumberFormat="1" applyFont="1" applyBorder="1" applyAlignment="1" applyProtection="1">
      <alignment horizontal="right" vertical="top" wrapText="1" readingOrder="1"/>
      <protection locked="0"/>
    </xf>
    <xf numFmtId="0" fontId="18" fillId="0" borderId="0" xfId="0" applyFont="1" applyBorder="1" applyAlignment="1" applyProtection="1">
      <alignment vertical="top" wrapText="1" readingOrder="1"/>
      <protection locked="0"/>
    </xf>
    <xf numFmtId="169" fontId="18" fillId="0" borderId="0" xfId="0" applyNumberFormat="1" applyFont="1" applyBorder="1" applyAlignment="1" applyProtection="1">
      <alignment vertical="top" wrapText="1" readingOrder="1"/>
      <protection locked="0"/>
    </xf>
    <xf numFmtId="169" fontId="16" fillId="0" borderId="0" xfId="0" applyNumberFormat="1" applyFont="1" applyBorder="1" applyAlignment="1" applyProtection="1">
      <alignment vertical="top" wrapText="1" readingOrder="1"/>
      <protection locked="0"/>
    </xf>
    <xf numFmtId="0" fontId="18" fillId="0" borderId="10" xfId="0" applyFont="1" applyBorder="1" applyAlignment="1" applyProtection="1">
      <alignment vertical="top" wrapText="1" readingOrder="1"/>
      <protection locked="0"/>
    </xf>
    <xf numFmtId="169" fontId="18" fillId="0" borderId="10" xfId="0" applyNumberFormat="1" applyFont="1" applyBorder="1" applyAlignment="1" applyProtection="1">
      <alignment vertical="top" wrapText="1" readingOrder="1"/>
      <protection locked="0"/>
    </xf>
    <xf numFmtId="0" fontId="18" fillId="0" borderId="7" xfId="0" applyFont="1" applyBorder="1" applyAlignment="1" applyProtection="1">
      <alignment horizontal="right" vertical="top" wrapText="1" readingOrder="1"/>
      <protection locked="0"/>
    </xf>
    <xf numFmtId="0" fontId="16" fillId="0" borderId="0" xfId="0" applyFont="1" applyBorder="1" applyAlignment="1" applyProtection="1">
      <alignment vertical="top" wrapText="1" readingOrder="1"/>
      <protection locked="0"/>
    </xf>
    <xf numFmtId="0" fontId="19" fillId="0" borderId="0" xfId="0" applyFont="1"/>
    <xf numFmtId="0" fontId="0" fillId="0" borderId="0" xfId="0" applyFont="1" applyAlignment="1">
      <alignment horizontal="centerContinuous"/>
    </xf>
    <xf numFmtId="0" fontId="0" fillId="0" borderId="0" xfId="0" applyFont="1" applyAlignment="1">
      <alignment horizontal="center"/>
    </xf>
    <xf numFmtId="0" fontId="0" fillId="0" borderId="0" xfId="0" applyFont="1" applyBorder="1"/>
    <xf numFmtId="164" fontId="0" fillId="0" borderId="0" xfId="0" applyNumberFormat="1" applyFont="1" applyBorder="1"/>
    <xf numFmtId="0" fontId="14" fillId="0" borderId="0" xfId="0" applyFont="1" applyFill="1" applyBorder="1"/>
    <xf numFmtId="1" fontId="0" fillId="0" borderId="0" xfId="0" applyNumberFormat="1" applyFont="1" applyBorder="1"/>
    <xf numFmtId="170" fontId="0" fillId="0" borderId="0" xfId="3" applyNumberFormat="1" applyFont="1" applyBorder="1"/>
    <xf numFmtId="0" fontId="20" fillId="0" borderId="0" xfId="4" applyFont="1" applyAlignment="1" applyProtection="1"/>
    <xf numFmtId="0" fontId="14" fillId="0" borderId="0" xfId="0" applyFont="1" applyBorder="1" applyAlignment="1">
      <alignment horizontal="centerContinuous"/>
    </xf>
    <xf numFmtId="0" fontId="0" fillId="0" borderId="0" xfId="0" applyFont="1" applyBorder="1" applyAlignment="1">
      <alignment horizontal="centerContinuous"/>
    </xf>
    <xf numFmtId="0" fontId="0" fillId="0" borderId="0" xfId="0" applyAlignment="1">
      <alignment horizontal="center" vertical="center"/>
    </xf>
    <xf numFmtId="0" fontId="0" fillId="0" borderId="0" xfId="0" applyFill="1" applyAlignment="1">
      <alignment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Worldwide</a:t>
            </a:r>
            <a:r>
              <a:rPr lang="en-US" sz="1200" baseline="0"/>
              <a:t> </a:t>
            </a:r>
            <a:r>
              <a:rPr lang="en-US" sz="1200"/>
              <a:t>Breakdown of Biogas Upgrading Plants by Fuel Use</a:t>
            </a:r>
          </a:p>
        </c:rich>
      </c:tx>
      <c:overlay val="0"/>
    </c:title>
    <c:autoTitleDeleted val="0"/>
    <c:plotArea>
      <c:layout/>
      <c:pieChart>
        <c:varyColors val="1"/>
        <c:ser>
          <c:idx val="0"/>
          <c:order val="0"/>
          <c:tx>
            <c:v>Upgrading Plants by Fuel Usage Type</c:v>
          </c:tx>
          <c:dPt>
            <c:idx val="0"/>
            <c:bubble3D val="0"/>
            <c:spPr>
              <a:solidFill>
                <a:srgbClr val="00B0F0"/>
              </a:solidFill>
            </c:spPr>
          </c:dPt>
          <c:dPt>
            <c:idx val="2"/>
            <c:bubble3D val="0"/>
            <c:spPr>
              <a:solidFill>
                <a:srgbClr val="00B050"/>
              </a:solidFill>
            </c:spPr>
          </c:dPt>
          <c:dPt>
            <c:idx val="3"/>
            <c:bubble3D val="0"/>
            <c:spPr>
              <a:solidFill>
                <a:srgbClr val="FFC000"/>
              </a:solidFill>
            </c:spPr>
          </c:dPt>
          <c:dLbls>
            <c:dLbl>
              <c:idx val="0"/>
              <c:layout>
                <c:manualLayout>
                  <c:x val="-0.19941622307927137"/>
                  <c:y val="1.4204162997933803E-2"/>
                </c:manualLayout>
              </c:layout>
              <c:tx>
                <c:rich>
                  <a:bodyPr/>
                  <a:lstStyle/>
                  <a:p>
                    <a:r>
                      <a:rPr lang="en-US" sz="800"/>
                      <a:t>Gas Grid - European Countries
53%</a:t>
                    </a:r>
                  </a:p>
                </c:rich>
              </c:tx>
              <c:showLegendKey val="0"/>
              <c:showVal val="0"/>
              <c:showCatName val="1"/>
              <c:showSerName val="0"/>
              <c:showPercent val="1"/>
              <c:showBubbleSize val="0"/>
            </c:dLbl>
            <c:dLbl>
              <c:idx val="1"/>
              <c:layout>
                <c:manualLayout>
                  <c:x val="9.1014876926718502E-2"/>
                  <c:y val="-1.1991216781766628E-2"/>
                </c:manualLayout>
              </c:layout>
              <c:tx>
                <c:rich>
                  <a:bodyPr/>
                  <a:lstStyle/>
                  <a:p>
                    <a:r>
                      <a:rPr lang="en-US" sz="800"/>
                      <a:t>Gas Grid - Non-European Countries
8%</a:t>
                    </a:r>
                  </a:p>
                </c:rich>
              </c:tx>
              <c:showLegendKey val="0"/>
              <c:showVal val="0"/>
              <c:showCatName val="1"/>
              <c:showSerName val="0"/>
              <c:showPercent val="1"/>
              <c:showBubbleSize val="0"/>
            </c:dLbl>
            <c:dLbl>
              <c:idx val="2"/>
              <c:showLegendKey val="0"/>
              <c:showVal val="0"/>
              <c:showCatName val="1"/>
              <c:showSerName val="0"/>
              <c:showPercent val="1"/>
              <c:showBubbleSize val="0"/>
            </c:dLbl>
            <c:dLbl>
              <c:idx val="3"/>
              <c:layout>
                <c:manualLayout>
                  <c:x val="0.30369948524750984"/>
                  <c:y val="0.19247782245757858"/>
                </c:manualLayout>
              </c:layout>
              <c:tx>
                <c:rich>
                  <a:bodyPr/>
                  <a:lstStyle/>
                  <a:p>
                    <a:r>
                      <a:rPr lang="en-US" sz="800"/>
                      <a:t>Vehicle Fuel - Non-European Countries</a:t>
                    </a:r>
                    <a:r>
                      <a:rPr lang="en-US"/>
                      <a:t>
3%</a:t>
                    </a:r>
                  </a:p>
                </c:rich>
              </c:tx>
              <c:showLegendKey val="0"/>
              <c:showVal val="0"/>
              <c:showCatName val="1"/>
              <c:showSerName val="0"/>
              <c:showPercent val="1"/>
              <c:showBubbleSize val="0"/>
            </c:dLbl>
            <c:txPr>
              <a:bodyPr/>
              <a:lstStyle/>
              <a:p>
                <a:pPr>
                  <a:defRPr sz="800"/>
                </a:pPr>
                <a:endParaRPr lang="en-US"/>
              </a:p>
            </c:txPr>
            <c:showLegendKey val="1"/>
            <c:showVal val="0"/>
            <c:showCatName val="1"/>
            <c:showSerName val="0"/>
            <c:showPercent val="1"/>
            <c:showBubbleSize val="0"/>
            <c:showLeaderLines val="1"/>
          </c:dLbls>
          <c:cat>
            <c:strRef>
              <c:f>'Workpaper 9'!$E$17:$E$20</c:f>
              <c:strCache>
                <c:ptCount val="4"/>
                <c:pt idx="0">
                  <c:v>Gas Grid - European Countries</c:v>
                </c:pt>
                <c:pt idx="1">
                  <c:v>Gas Grid - Non-European Countries</c:v>
                </c:pt>
                <c:pt idx="2">
                  <c:v>Vehicle Fuel - European Countries</c:v>
                </c:pt>
                <c:pt idx="3">
                  <c:v>Vehicle Fuel - Non-European Countries</c:v>
                </c:pt>
              </c:strCache>
            </c:strRef>
          </c:cat>
          <c:val>
            <c:numRef>
              <c:f>'Workpaper 9'!$E$13:$E$16</c:f>
              <c:numCache>
                <c:formatCode>0%</c:formatCode>
                <c:ptCount val="4"/>
                <c:pt idx="0">
                  <c:v>0.53389830508474578</c:v>
                </c:pt>
                <c:pt idx="1">
                  <c:v>8.4745762711864403E-2</c:v>
                </c:pt>
                <c:pt idx="2">
                  <c:v>0.3559322033898305</c:v>
                </c:pt>
                <c:pt idx="3">
                  <c:v>2.5423728813559324E-2</c:v>
                </c:pt>
              </c:numCache>
            </c:numRef>
          </c:val>
        </c:ser>
        <c:dLbls>
          <c:showLegendKey val="0"/>
          <c:showVal val="0"/>
          <c:showCatName val="0"/>
          <c:showSerName val="0"/>
          <c:showPercent val="1"/>
          <c:showBubbleSize val="0"/>
          <c:showLeaderLines val="1"/>
        </c:dLbls>
        <c:firstSliceAng val="0"/>
      </c:pieChart>
    </c:plotArea>
    <c:legend>
      <c:legendPos val="r"/>
      <c:legendEntry>
        <c:idx val="0"/>
        <c:txPr>
          <a:bodyPr/>
          <a:lstStyle/>
          <a:p>
            <a:pPr rtl="0">
              <a:defRPr sz="900"/>
            </a:pPr>
            <a:endParaRPr lang="en-US"/>
          </a:p>
        </c:txPr>
      </c:legendEntry>
      <c:legendEntry>
        <c:idx val="1"/>
        <c:txPr>
          <a:bodyPr/>
          <a:lstStyle/>
          <a:p>
            <a:pPr rtl="0">
              <a:defRPr sz="900"/>
            </a:pPr>
            <a:endParaRPr lang="en-US"/>
          </a:p>
        </c:txPr>
      </c:legendEntry>
      <c:legendEntry>
        <c:idx val="2"/>
        <c:txPr>
          <a:bodyPr/>
          <a:lstStyle/>
          <a:p>
            <a:pPr rtl="0">
              <a:defRPr sz="900"/>
            </a:pPr>
            <a:endParaRPr lang="en-US"/>
          </a:p>
        </c:txPr>
      </c:legendEntry>
      <c:legendEntry>
        <c:idx val="3"/>
        <c:txPr>
          <a:bodyPr/>
          <a:lstStyle/>
          <a:p>
            <a:pPr rtl="0">
              <a:defRPr sz="900"/>
            </a:pPr>
            <a:endParaRPr lang="en-US"/>
          </a:p>
        </c:txPr>
      </c:legendEntry>
      <c:layout>
        <c:manualLayout>
          <c:xMode val="edge"/>
          <c:yMode val="edge"/>
          <c:x val="0.59823201369085954"/>
          <c:y val="0.48407832650593646"/>
          <c:w val="0.39686271567266634"/>
          <c:h val="0.49362247856192482"/>
        </c:manualLayout>
      </c:layout>
      <c:overlay val="0"/>
      <c:spPr>
        <a:noFill/>
      </c:spPr>
      <c:txPr>
        <a:bodyPr/>
        <a:lstStyle/>
        <a:p>
          <a:pPr rtl="0">
            <a:defRPr/>
          </a:pPr>
          <a:endParaRPr lang="en-US"/>
        </a:p>
      </c:tx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42333</xdr:colOff>
      <xdr:row>11</xdr:row>
      <xdr:rowOff>63501</xdr:rowOff>
    </xdr:from>
    <xdr:to>
      <xdr:col>4</xdr:col>
      <xdr:colOff>3164416</xdr:colOff>
      <xdr:row>23</xdr:row>
      <xdr:rowOff>169335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epa.gov/osw/conserve/materials/organics/food/fd-basic.htm" TargetMode="External"/><Relationship Id="rId2" Type="http://schemas.openxmlformats.org/officeDocument/2006/relationships/hyperlink" Target="http://www.calrecycle.ca.gov/lgcentral/goalmeasure/DisposalRate/MostRecent/default.htm" TargetMode="External"/><Relationship Id="rId1" Type="http://schemas.openxmlformats.org/officeDocument/2006/relationships/hyperlink" Target="http://www.calrecycle.ca.gov/SWFacilities/Landfills/Tonnage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1.bin"/><Relationship Id="rId1" Type="http://schemas.openxmlformats.org/officeDocument/2006/relationships/hyperlink" Target="http://biogasmax.info/media/iea_2biogas_upgrading_tech__025919000_1434_3003201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pa.gov/cleanenergy/energy-resources/refs.html" TargetMode="External"/><Relationship Id="rId1" Type="http://schemas.openxmlformats.org/officeDocument/2006/relationships/hyperlink" Target="http://www.climateactionreserve.org/wp-content/uploads/2011/10/Organic_Waste_Digestion_Project_Protocol_V2.0_Package_102611.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puc.ca.gov/NR/rdonlyres/B4F07AB3-0846-403B-ADDD-E6F495826113/0/Final2011MPR.xl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eas.columbia.edu/earth/wtert/sofos/Ostrem_Thesis_final.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puc.ca.gov/NR/rdonlyres/B4F07AB3-0846-403B-ADDD-E6F495826113/0/Final2011MPR.xl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puc.ca.gov/NR/rdonlyres/2EB97E1C-348C-4CC4-A3A5-D417B4DDD58F/0/SGIP_CE_Report_Final.pdf" TargetMode="External"/><Relationship Id="rId1" Type="http://schemas.openxmlformats.org/officeDocument/2006/relationships/hyperlink" Target="http://www.nass.usda.gov/Statistics_by_State/California/Publications/County_Estimates/201005lvsce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zoomScale="80" zoomScaleNormal="80" workbookViewId="0">
      <selection activeCell="B27" sqref="B26:B27"/>
    </sheetView>
  </sheetViews>
  <sheetFormatPr defaultRowHeight="15" x14ac:dyDescent="0.25"/>
  <cols>
    <col min="1" max="1" width="12.42578125" customWidth="1"/>
    <col min="2" max="2" width="93.85546875" customWidth="1"/>
    <col min="3" max="3" width="34" customWidth="1"/>
  </cols>
  <sheetData>
    <row r="1" spans="1:3" x14ac:dyDescent="0.25">
      <c r="A1" s="1" t="s">
        <v>1013</v>
      </c>
    </row>
    <row r="2" spans="1:3" x14ac:dyDescent="0.25">
      <c r="A2" s="1" t="s">
        <v>0</v>
      </c>
    </row>
    <row r="4" spans="1:3" x14ac:dyDescent="0.25">
      <c r="A4" s="16" t="s">
        <v>1</v>
      </c>
      <c r="B4" s="14" t="s">
        <v>2</v>
      </c>
      <c r="C4" s="26" t="s">
        <v>3</v>
      </c>
    </row>
    <row r="5" spans="1:3" x14ac:dyDescent="0.25">
      <c r="A5" s="18">
        <v>1</v>
      </c>
      <c r="B5" t="str">
        <f>'Workpaper 1'!A2</f>
        <v>CO2 Reduction Calculation for Post-Consumer Food Waste Diversion Project</v>
      </c>
      <c r="C5" s="27" t="s">
        <v>964</v>
      </c>
    </row>
    <row r="6" spans="1:3" x14ac:dyDescent="0.25">
      <c r="A6" s="18">
        <v>2</v>
      </c>
      <c r="B6" t="str">
        <f>'Workpaper 2'!A2</f>
        <v>Estimated Annual Carbon Credit Calculation</v>
      </c>
      <c r="C6" s="27" t="s">
        <v>146</v>
      </c>
    </row>
    <row r="7" spans="1:3" x14ac:dyDescent="0.25">
      <c r="A7" s="18">
        <v>3</v>
      </c>
      <c r="B7" t="str">
        <f>'Workpaper 3'!A2</f>
        <v>Estimated Biogas Production from Food Waste</v>
      </c>
      <c r="C7" s="27" t="s">
        <v>145</v>
      </c>
    </row>
    <row r="8" spans="1:3" x14ac:dyDescent="0.25">
      <c r="A8" s="18">
        <v>4</v>
      </c>
      <c r="B8" t="str">
        <f>'Workpaper 4'!A2</f>
        <v>Estimated Amount of Renewable Natural Gas from 20 Biogas Conditioning/Upgrading Systems</v>
      </c>
      <c r="C8" s="27" t="s">
        <v>95</v>
      </c>
    </row>
    <row r="9" spans="1:3" x14ac:dyDescent="0.25">
      <c r="A9" s="18">
        <v>5</v>
      </c>
      <c r="B9" t="str">
        <f>'Workpaper 5'!A2</f>
        <v>Estimated Amount of Renewable Power Generated from 20 RNG Pipeline Injection Projects</v>
      </c>
      <c r="C9" s="27" t="s">
        <v>95</v>
      </c>
    </row>
    <row r="10" spans="1:3" x14ac:dyDescent="0.25">
      <c r="A10" s="18">
        <v>6</v>
      </c>
      <c r="B10" t="str">
        <f>'Workpaper 6'!A2</f>
        <v>Potential for Biogas Production - Wastewater Treatment Facilities</v>
      </c>
      <c r="C10" s="27" t="s">
        <v>962</v>
      </c>
    </row>
    <row r="11" spans="1:3" x14ac:dyDescent="0.25">
      <c r="A11" s="18">
        <v>7</v>
      </c>
      <c r="B11" t="str">
        <f>'Workpaper 7'!A2</f>
        <v>Potential for Biogas Production - Animal Feeding Operations</v>
      </c>
      <c r="C11" s="27" t="s">
        <v>962</v>
      </c>
    </row>
    <row r="12" spans="1:3" x14ac:dyDescent="0.25">
      <c r="A12" s="18">
        <v>8</v>
      </c>
      <c r="B12" t="str">
        <f>'Workpaper 8'!A2</f>
        <v>Potential for Biogas Production - Landfill Diverted Food/Green Waste</v>
      </c>
      <c r="C12" s="27" t="s">
        <v>962</v>
      </c>
    </row>
    <row r="13" spans="1:3" x14ac:dyDescent="0.25">
      <c r="A13" s="18">
        <v>9</v>
      </c>
      <c r="B13" t="str">
        <f>'Workpaper 9'!A2</f>
        <v>Breakdown of Biogas Upgrading Plants by Country - 2009</v>
      </c>
      <c r="C13" s="27" t="s">
        <v>147</v>
      </c>
    </row>
  </sheetData>
  <pageMargins left="0.7" right="0.7" top="0.75" bottom="0.75" header="0.3" footer="0.3"/>
  <pageSetup scale="6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9"/>
  <sheetViews>
    <sheetView zoomScale="90" zoomScaleNormal="90" workbookViewId="0">
      <selection activeCell="B114" sqref="B114"/>
    </sheetView>
  </sheetViews>
  <sheetFormatPr defaultRowHeight="15" x14ac:dyDescent="0.25"/>
  <cols>
    <col min="1" max="1" width="10.85546875" customWidth="1"/>
    <col min="2" max="2" width="10.28515625" customWidth="1"/>
    <col min="3" max="3" width="35.85546875" customWidth="1"/>
    <col min="4" max="4" width="12.85546875" customWidth="1"/>
    <col min="5" max="5" width="11" customWidth="1"/>
    <col min="6" max="6" width="10.140625" customWidth="1"/>
    <col min="7" max="7" width="10.7109375" customWidth="1"/>
    <col min="8" max="8" width="9.7109375" customWidth="1"/>
    <col min="9" max="9" width="13.85546875" customWidth="1"/>
    <col min="11" max="11" width="3" customWidth="1"/>
    <col min="12" max="12" width="25.42578125" customWidth="1"/>
  </cols>
  <sheetData>
    <row r="1" spans="1:12" x14ac:dyDescent="0.25">
      <c r="A1" t="s">
        <v>732</v>
      </c>
      <c r="B1" s="107"/>
      <c r="C1" s="107"/>
      <c r="D1" s="107"/>
      <c r="E1" s="107"/>
      <c r="F1" s="107"/>
      <c r="G1" s="107"/>
      <c r="H1" s="107"/>
      <c r="I1" s="107"/>
      <c r="J1" s="107"/>
      <c r="K1" s="107"/>
      <c r="L1" s="107"/>
    </row>
    <row r="2" spans="1:12" ht="18.75" x14ac:dyDescent="0.3">
      <c r="A2" s="48" t="s">
        <v>993</v>
      </c>
      <c r="B2" s="107"/>
      <c r="C2" s="107"/>
      <c r="D2" s="107"/>
      <c r="E2" s="107"/>
      <c r="F2" s="107"/>
      <c r="G2" s="107"/>
      <c r="H2" s="107"/>
      <c r="I2" s="107"/>
      <c r="J2" s="107"/>
      <c r="K2" s="107"/>
      <c r="L2" s="107"/>
    </row>
    <row r="3" spans="1:12" x14ac:dyDescent="0.25">
      <c r="A3" s="30" t="s">
        <v>985</v>
      </c>
      <c r="B3" s="107"/>
      <c r="C3" s="107"/>
      <c r="D3" s="107"/>
      <c r="E3" s="107"/>
      <c r="F3" s="107"/>
      <c r="G3" s="107"/>
      <c r="H3" s="107"/>
      <c r="I3" s="107"/>
      <c r="J3" s="107"/>
      <c r="K3" s="107"/>
      <c r="L3" s="107"/>
    </row>
    <row r="4" spans="1:12" x14ac:dyDescent="0.25">
      <c r="A4" s="107" t="s">
        <v>933</v>
      </c>
      <c r="B4" s="107"/>
      <c r="C4" s="107"/>
      <c r="D4" s="107"/>
      <c r="E4" s="107"/>
      <c r="F4" s="107"/>
      <c r="G4" s="107"/>
      <c r="H4" s="107"/>
      <c r="I4" s="107"/>
      <c r="J4" s="107"/>
      <c r="K4" s="107"/>
      <c r="L4" s="107"/>
    </row>
    <row r="5" spans="1:12" x14ac:dyDescent="0.25">
      <c r="A5" s="108" t="s">
        <v>934</v>
      </c>
      <c r="B5" s="107"/>
      <c r="C5" s="107"/>
      <c r="D5" s="107"/>
      <c r="E5" s="107"/>
      <c r="F5" s="107"/>
      <c r="G5" s="107"/>
      <c r="H5" s="107"/>
      <c r="I5" s="107"/>
      <c r="J5" s="107"/>
      <c r="K5" s="107"/>
      <c r="L5" s="107"/>
    </row>
    <row r="6" spans="1:12" x14ac:dyDescent="0.25">
      <c r="A6" s="105" t="s">
        <v>944</v>
      </c>
      <c r="B6" s="107"/>
      <c r="C6" s="107"/>
      <c r="D6" s="107"/>
      <c r="E6" s="107"/>
      <c r="F6" s="107"/>
      <c r="G6" s="107"/>
      <c r="H6" s="107"/>
      <c r="I6" s="107"/>
      <c r="J6" s="107"/>
      <c r="K6" s="107"/>
      <c r="L6" s="107"/>
    </row>
    <row r="7" spans="1:12" x14ac:dyDescent="0.25">
      <c r="A7" s="107"/>
      <c r="B7" s="107"/>
      <c r="C7" s="107"/>
      <c r="D7" s="107"/>
      <c r="E7" s="107"/>
      <c r="F7" s="107"/>
      <c r="G7" s="107"/>
      <c r="H7" s="107"/>
      <c r="I7" s="107"/>
      <c r="J7" s="107"/>
      <c r="K7" s="107"/>
      <c r="L7" s="107"/>
    </row>
    <row r="8" spans="1:12" x14ac:dyDescent="0.25">
      <c r="A8" s="107"/>
      <c r="B8" s="109" t="s">
        <v>733</v>
      </c>
      <c r="C8" s="110"/>
      <c r="D8" s="107"/>
      <c r="E8" s="109" t="s">
        <v>734</v>
      </c>
      <c r="F8" s="110"/>
      <c r="G8" s="110"/>
      <c r="H8" s="110"/>
      <c r="I8" s="110"/>
      <c r="J8" s="107"/>
      <c r="K8" s="107"/>
      <c r="L8" s="107"/>
    </row>
    <row r="9" spans="1:12" ht="15.75" x14ac:dyDescent="0.25">
      <c r="A9" s="107"/>
      <c r="B9" s="111" t="s">
        <v>735</v>
      </c>
      <c r="C9" s="110"/>
      <c r="D9" s="110"/>
      <c r="E9" s="109" t="s">
        <v>736</v>
      </c>
      <c r="F9" s="110"/>
      <c r="G9" s="110"/>
      <c r="H9" s="110"/>
      <c r="I9" s="110"/>
      <c r="J9" s="107"/>
      <c r="K9" s="107"/>
      <c r="L9" s="107"/>
    </row>
    <row r="10" spans="1:12" ht="15.75" x14ac:dyDescent="0.25">
      <c r="A10" s="107"/>
      <c r="B10" s="111"/>
      <c r="C10" s="110"/>
      <c r="D10" s="110"/>
      <c r="E10" s="109"/>
      <c r="F10" s="110"/>
      <c r="G10" s="110"/>
      <c r="H10" s="110"/>
      <c r="I10" s="110"/>
      <c r="J10" s="107"/>
      <c r="K10" s="107"/>
      <c r="L10" s="107"/>
    </row>
    <row r="11" spans="1:12" x14ac:dyDescent="0.25">
      <c r="A11" s="107"/>
      <c r="B11" s="112" t="s">
        <v>737</v>
      </c>
      <c r="C11" s="113" t="s">
        <v>738</v>
      </c>
      <c r="D11" s="113" t="s">
        <v>166</v>
      </c>
      <c r="E11" s="114" t="s">
        <v>739</v>
      </c>
      <c r="F11" s="114" t="s">
        <v>740</v>
      </c>
      <c r="G11" s="114" t="s">
        <v>741</v>
      </c>
      <c r="H11" s="114" t="s">
        <v>742</v>
      </c>
      <c r="I11" s="114" t="s">
        <v>743</v>
      </c>
      <c r="J11" s="107"/>
      <c r="K11" s="107"/>
      <c r="L11" s="107"/>
    </row>
    <row r="12" spans="1:12" x14ac:dyDescent="0.25">
      <c r="A12" s="107"/>
      <c r="B12" s="115" t="s">
        <v>915</v>
      </c>
      <c r="C12" s="116" t="s">
        <v>916</v>
      </c>
      <c r="D12" s="116" t="s">
        <v>917</v>
      </c>
      <c r="E12" s="117">
        <v>93075</v>
      </c>
      <c r="F12" s="118">
        <v>98302</v>
      </c>
      <c r="G12" s="118">
        <v>89720</v>
      </c>
      <c r="H12" s="118">
        <v>102680</v>
      </c>
      <c r="I12" s="119">
        <f>SUM(E12:H12)</f>
        <v>383777</v>
      </c>
      <c r="J12" s="107"/>
      <c r="K12" s="107"/>
      <c r="L12" s="107"/>
    </row>
    <row r="13" spans="1:12" x14ac:dyDescent="0.25">
      <c r="A13" s="107"/>
      <c r="B13" s="120" t="s">
        <v>918</v>
      </c>
      <c r="C13" s="121" t="s">
        <v>919</v>
      </c>
      <c r="D13" s="121" t="s">
        <v>917</v>
      </c>
      <c r="E13" s="122">
        <v>0</v>
      </c>
      <c r="F13" s="123">
        <v>0</v>
      </c>
      <c r="G13" s="123">
        <v>0</v>
      </c>
      <c r="H13" s="123">
        <v>0</v>
      </c>
      <c r="I13" s="119">
        <f t="shared" ref="I13:I76" si="0">SUM(E13:H13)</f>
        <v>0</v>
      </c>
      <c r="J13" s="107"/>
      <c r="K13" s="107"/>
      <c r="L13" s="107"/>
    </row>
    <row r="14" spans="1:12" x14ac:dyDescent="0.25">
      <c r="A14" s="107"/>
      <c r="B14" s="124" t="s">
        <v>744</v>
      </c>
      <c r="C14" s="125" t="s">
        <v>745</v>
      </c>
      <c r="D14" s="125" t="s">
        <v>172</v>
      </c>
      <c r="E14" s="126">
        <v>367</v>
      </c>
      <c r="F14" s="127">
        <v>431</v>
      </c>
      <c r="G14" s="127">
        <v>572</v>
      </c>
      <c r="H14" s="127">
        <v>568</v>
      </c>
      <c r="I14" s="119">
        <f t="shared" si="0"/>
        <v>1938</v>
      </c>
      <c r="J14" s="107"/>
      <c r="K14" s="107"/>
      <c r="L14" s="107"/>
    </row>
    <row r="15" spans="1:12" x14ac:dyDescent="0.25">
      <c r="A15" s="107"/>
      <c r="B15" s="115" t="s">
        <v>746</v>
      </c>
      <c r="C15" s="116" t="s">
        <v>747</v>
      </c>
      <c r="D15" s="116" t="s">
        <v>172</v>
      </c>
      <c r="E15" s="117">
        <v>411</v>
      </c>
      <c r="F15" s="118">
        <v>506</v>
      </c>
      <c r="G15" s="118">
        <v>460</v>
      </c>
      <c r="H15" s="118">
        <v>377</v>
      </c>
      <c r="I15" s="119">
        <f t="shared" si="0"/>
        <v>1754</v>
      </c>
      <c r="J15" s="107"/>
      <c r="K15" s="107"/>
      <c r="L15" s="107"/>
    </row>
    <row r="16" spans="1:12" x14ac:dyDescent="0.25">
      <c r="A16" s="107"/>
      <c r="B16" s="120" t="s">
        <v>748</v>
      </c>
      <c r="C16" s="121" t="s">
        <v>749</v>
      </c>
      <c r="D16" s="121" t="s">
        <v>172</v>
      </c>
      <c r="E16" s="122">
        <v>0</v>
      </c>
      <c r="F16" s="123">
        <v>0</v>
      </c>
      <c r="G16" s="123">
        <v>0</v>
      </c>
      <c r="H16" s="123">
        <v>0</v>
      </c>
      <c r="I16" s="119">
        <f t="shared" si="0"/>
        <v>0</v>
      </c>
      <c r="J16" s="107"/>
      <c r="K16" s="107"/>
      <c r="L16" s="107"/>
    </row>
    <row r="17" spans="1:12" x14ac:dyDescent="0.25">
      <c r="A17" s="107"/>
      <c r="B17" s="124" t="s">
        <v>750</v>
      </c>
      <c r="C17" s="125" t="s">
        <v>751</v>
      </c>
      <c r="D17" s="125" t="s">
        <v>172</v>
      </c>
      <c r="E17" s="126">
        <v>0</v>
      </c>
      <c r="F17" s="127">
        <v>0</v>
      </c>
      <c r="G17" s="127">
        <v>0</v>
      </c>
      <c r="H17" s="127">
        <v>0</v>
      </c>
      <c r="I17" s="119">
        <f t="shared" si="0"/>
        <v>0</v>
      </c>
      <c r="J17" s="107"/>
      <c r="K17" s="107"/>
      <c r="L17" s="107"/>
    </row>
    <row r="18" spans="1:12" x14ac:dyDescent="0.25">
      <c r="A18" s="107"/>
      <c r="B18" s="115" t="s">
        <v>752</v>
      </c>
      <c r="C18" s="116" t="s">
        <v>753</v>
      </c>
      <c r="D18" s="116" t="s">
        <v>172</v>
      </c>
      <c r="E18" s="117">
        <v>0</v>
      </c>
      <c r="F18" s="118">
        <v>0</v>
      </c>
      <c r="G18" s="118">
        <v>0</v>
      </c>
      <c r="H18" s="128"/>
      <c r="I18" s="119">
        <f t="shared" si="0"/>
        <v>0</v>
      </c>
      <c r="J18" s="107"/>
      <c r="K18" s="107"/>
      <c r="L18" s="107"/>
    </row>
    <row r="19" spans="1:12" x14ac:dyDescent="0.25">
      <c r="A19" s="107"/>
      <c r="B19" s="120" t="s">
        <v>754</v>
      </c>
      <c r="C19" s="121" t="s">
        <v>755</v>
      </c>
      <c r="D19" s="121" t="s">
        <v>172</v>
      </c>
      <c r="E19" s="122">
        <v>0</v>
      </c>
      <c r="F19" s="123">
        <v>0</v>
      </c>
      <c r="G19" s="123">
        <v>0</v>
      </c>
      <c r="H19" s="123">
        <v>0</v>
      </c>
      <c r="I19" s="119">
        <f t="shared" si="0"/>
        <v>0</v>
      </c>
      <c r="J19" s="107"/>
      <c r="K19" s="107"/>
      <c r="L19" s="107"/>
    </row>
    <row r="20" spans="1:12" x14ac:dyDescent="0.25">
      <c r="A20" s="107"/>
      <c r="B20" s="129" t="s">
        <v>756</v>
      </c>
      <c r="C20" s="130" t="s">
        <v>757</v>
      </c>
      <c r="D20" s="130" t="s">
        <v>172</v>
      </c>
      <c r="E20" s="131">
        <v>209</v>
      </c>
      <c r="F20" s="132">
        <v>246</v>
      </c>
      <c r="G20" s="132">
        <v>0</v>
      </c>
      <c r="H20" s="132">
        <v>0</v>
      </c>
      <c r="I20" s="119">
        <f t="shared" si="0"/>
        <v>455</v>
      </c>
      <c r="J20" s="107"/>
      <c r="K20" s="107"/>
      <c r="L20" s="107"/>
    </row>
    <row r="21" spans="1:12" x14ac:dyDescent="0.25">
      <c r="A21" s="107"/>
      <c r="B21" s="129" t="s">
        <v>758</v>
      </c>
      <c r="C21" s="130" t="s">
        <v>759</v>
      </c>
      <c r="D21" s="130" t="s">
        <v>172</v>
      </c>
      <c r="E21" s="131">
        <v>0</v>
      </c>
      <c r="F21" s="132">
        <v>0</v>
      </c>
      <c r="G21" s="132">
        <v>0</v>
      </c>
      <c r="H21" s="132">
        <v>0</v>
      </c>
      <c r="I21" s="119">
        <f t="shared" si="0"/>
        <v>0</v>
      </c>
      <c r="J21" s="107"/>
      <c r="K21" s="107"/>
      <c r="L21" s="107"/>
    </row>
    <row r="22" spans="1:12" x14ac:dyDescent="0.25">
      <c r="A22" s="107"/>
      <c r="B22" s="124" t="s">
        <v>760</v>
      </c>
      <c r="C22" s="125" t="s">
        <v>761</v>
      </c>
      <c r="D22" s="125" t="s">
        <v>172</v>
      </c>
      <c r="E22" s="126">
        <v>341</v>
      </c>
      <c r="F22" s="127">
        <v>457</v>
      </c>
      <c r="G22" s="127">
        <v>1393</v>
      </c>
      <c r="H22" s="127">
        <v>1227</v>
      </c>
      <c r="I22" s="119">
        <f t="shared" si="0"/>
        <v>3418</v>
      </c>
      <c r="J22" s="107"/>
      <c r="K22" s="107"/>
      <c r="L22" s="107"/>
    </row>
    <row r="23" spans="1:12" x14ac:dyDescent="0.25">
      <c r="A23" s="107"/>
      <c r="B23" s="115" t="s">
        <v>762</v>
      </c>
      <c r="C23" s="133" t="s">
        <v>763</v>
      </c>
      <c r="D23" s="133" t="s">
        <v>172</v>
      </c>
      <c r="E23" s="134">
        <v>123</v>
      </c>
      <c r="F23" s="118">
        <v>168</v>
      </c>
      <c r="G23" s="118">
        <v>152</v>
      </c>
      <c r="H23" s="118">
        <v>0</v>
      </c>
      <c r="I23" s="119">
        <f t="shared" si="0"/>
        <v>443</v>
      </c>
      <c r="J23" s="107"/>
      <c r="K23" s="107"/>
      <c r="L23" s="107"/>
    </row>
    <row r="24" spans="1:12" x14ac:dyDescent="0.25">
      <c r="A24" s="107"/>
      <c r="B24" s="124" t="s">
        <v>764</v>
      </c>
      <c r="C24" s="125" t="s">
        <v>765</v>
      </c>
      <c r="D24" s="125" t="s">
        <v>172</v>
      </c>
      <c r="E24" s="126">
        <v>33132</v>
      </c>
      <c r="F24" s="127">
        <v>36639</v>
      </c>
      <c r="G24" s="127">
        <v>30940</v>
      </c>
      <c r="H24" s="127">
        <v>31464</v>
      </c>
      <c r="I24" s="119">
        <f t="shared" si="0"/>
        <v>132175</v>
      </c>
      <c r="J24" s="107"/>
      <c r="K24" s="107"/>
      <c r="L24" s="107"/>
    </row>
    <row r="25" spans="1:12" x14ac:dyDescent="0.25">
      <c r="A25" s="107"/>
      <c r="B25" s="115" t="s">
        <v>766</v>
      </c>
      <c r="C25" s="133" t="s">
        <v>767</v>
      </c>
      <c r="D25" s="133" t="s">
        <v>172</v>
      </c>
      <c r="E25" s="134">
        <v>19759</v>
      </c>
      <c r="F25" s="118">
        <v>26198</v>
      </c>
      <c r="G25" s="118">
        <v>19512</v>
      </c>
      <c r="H25" s="118">
        <v>19088</v>
      </c>
      <c r="I25" s="119">
        <f t="shared" si="0"/>
        <v>84557</v>
      </c>
      <c r="J25" s="107"/>
      <c r="K25" s="107"/>
      <c r="L25" s="107"/>
    </row>
    <row r="26" spans="1:12" x14ac:dyDescent="0.25">
      <c r="A26" s="107"/>
      <c r="B26" s="129" t="s">
        <v>768</v>
      </c>
      <c r="C26" s="130" t="s">
        <v>769</v>
      </c>
      <c r="D26" s="130" t="s">
        <v>172</v>
      </c>
      <c r="E26" s="131">
        <v>0</v>
      </c>
      <c r="F26" s="132">
        <v>0</v>
      </c>
      <c r="G26" s="132">
        <v>0</v>
      </c>
      <c r="H26" s="132">
        <v>0</v>
      </c>
      <c r="I26" s="119">
        <f t="shared" si="0"/>
        <v>0</v>
      </c>
      <c r="J26" s="107"/>
      <c r="K26" s="107"/>
      <c r="L26" s="107"/>
    </row>
    <row r="27" spans="1:12" x14ac:dyDescent="0.25">
      <c r="A27" s="107"/>
      <c r="B27" s="129" t="s">
        <v>770</v>
      </c>
      <c r="C27" s="130" t="s">
        <v>771</v>
      </c>
      <c r="D27" s="130" t="s">
        <v>168</v>
      </c>
      <c r="E27" s="131">
        <v>1013</v>
      </c>
      <c r="F27" s="132">
        <v>722</v>
      </c>
      <c r="G27" s="132">
        <v>677</v>
      </c>
      <c r="H27" s="132">
        <v>598</v>
      </c>
      <c r="I27" s="119">
        <f t="shared" si="0"/>
        <v>3010</v>
      </c>
      <c r="J27" s="107"/>
      <c r="K27" s="107"/>
      <c r="L27" s="107"/>
    </row>
    <row r="28" spans="1:12" x14ac:dyDescent="0.25">
      <c r="A28" s="107"/>
      <c r="B28" s="129" t="s">
        <v>772</v>
      </c>
      <c r="C28" s="130" t="s">
        <v>773</v>
      </c>
      <c r="D28" s="130" t="s">
        <v>168</v>
      </c>
      <c r="E28" s="131">
        <v>0</v>
      </c>
      <c r="F28" s="132">
        <v>0</v>
      </c>
      <c r="G28" s="132">
        <v>0</v>
      </c>
      <c r="H28" s="132">
        <v>0</v>
      </c>
      <c r="I28" s="119">
        <f t="shared" si="0"/>
        <v>0</v>
      </c>
      <c r="J28" s="107"/>
      <c r="K28" s="107"/>
      <c r="L28" s="107"/>
    </row>
    <row r="29" spans="1:12" x14ac:dyDescent="0.25">
      <c r="A29" s="107"/>
      <c r="B29" s="124" t="s">
        <v>774</v>
      </c>
      <c r="C29" s="125" t="s">
        <v>775</v>
      </c>
      <c r="D29" s="125" t="s">
        <v>168</v>
      </c>
      <c r="E29" s="126">
        <v>0</v>
      </c>
      <c r="F29" s="127">
        <v>0</v>
      </c>
      <c r="G29" s="127">
        <v>0</v>
      </c>
      <c r="H29" s="127">
        <v>0</v>
      </c>
      <c r="I29" s="119">
        <f t="shared" si="0"/>
        <v>0</v>
      </c>
      <c r="J29" s="107"/>
      <c r="K29" s="107"/>
      <c r="L29" s="107"/>
    </row>
    <row r="30" spans="1:12" x14ac:dyDescent="0.25">
      <c r="A30" s="107"/>
      <c r="B30" s="115" t="s">
        <v>776</v>
      </c>
      <c r="C30" s="133" t="s">
        <v>777</v>
      </c>
      <c r="D30" s="133" t="s">
        <v>168</v>
      </c>
      <c r="E30" s="134">
        <v>0</v>
      </c>
      <c r="F30" s="118">
        <v>0</v>
      </c>
      <c r="G30" s="118">
        <v>0</v>
      </c>
      <c r="H30" s="118">
        <v>0</v>
      </c>
      <c r="I30" s="119">
        <f t="shared" si="0"/>
        <v>0</v>
      </c>
      <c r="J30" s="107"/>
      <c r="K30" s="107"/>
      <c r="L30" s="107"/>
    </row>
    <row r="31" spans="1:12" x14ac:dyDescent="0.25">
      <c r="A31" s="107"/>
      <c r="B31" s="124" t="s">
        <v>778</v>
      </c>
      <c r="C31" s="125" t="s">
        <v>779</v>
      </c>
      <c r="D31" s="125" t="s">
        <v>168</v>
      </c>
      <c r="E31" s="126">
        <v>30879</v>
      </c>
      <c r="F31" s="127">
        <v>30166</v>
      </c>
      <c r="G31" s="127">
        <v>29614</v>
      </c>
      <c r="H31" s="127">
        <v>28104</v>
      </c>
      <c r="I31" s="119">
        <f t="shared" si="0"/>
        <v>118763</v>
      </c>
      <c r="J31" s="107"/>
      <c r="K31" s="107"/>
      <c r="L31" s="107"/>
    </row>
    <row r="32" spans="1:12" x14ac:dyDescent="0.25">
      <c r="A32" s="107"/>
      <c r="B32" s="124" t="s">
        <v>780</v>
      </c>
      <c r="C32" s="125" t="s">
        <v>781</v>
      </c>
      <c r="D32" s="125" t="s">
        <v>168</v>
      </c>
      <c r="E32" s="126">
        <v>3425</v>
      </c>
      <c r="F32" s="127">
        <v>2048</v>
      </c>
      <c r="G32" s="127">
        <v>1779</v>
      </c>
      <c r="H32" s="127">
        <v>1412</v>
      </c>
      <c r="I32" s="119">
        <f t="shared" si="0"/>
        <v>8664</v>
      </c>
      <c r="J32" s="107"/>
      <c r="K32" s="107"/>
      <c r="L32" s="107"/>
    </row>
    <row r="33" spans="1:12" x14ac:dyDescent="0.25">
      <c r="A33" s="107"/>
      <c r="B33" s="115" t="s">
        <v>782</v>
      </c>
      <c r="C33" s="133" t="s">
        <v>783</v>
      </c>
      <c r="D33" s="133" t="s">
        <v>168</v>
      </c>
      <c r="E33" s="134">
        <v>11718</v>
      </c>
      <c r="F33" s="118">
        <v>13295</v>
      </c>
      <c r="G33" s="118">
        <v>12511</v>
      </c>
      <c r="H33" s="118">
        <v>11981</v>
      </c>
      <c r="I33" s="119">
        <f t="shared" si="0"/>
        <v>49505</v>
      </c>
      <c r="J33" s="107"/>
      <c r="K33" s="107"/>
      <c r="L33" s="107"/>
    </row>
    <row r="34" spans="1:12" x14ac:dyDescent="0.25">
      <c r="A34" s="107"/>
      <c r="B34" s="124" t="s">
        <v>784</v>
      </c>
      <c r="C34" s="125" t="s">
        <v>785</v>
      </c>
      <c r="D34" s="125" t="s">
        <v>168</v>
      </c>
      <c r="E34" s="126">
        <v>7818</v>
      </c>
      <c r="F34" s="127">
        <v>8019</v>
      </c>
      <c r="G34" s="127">
        <v>7895</v>
      </c>
      <c r="H34" s="127">
        <v>8529</v>
      </c>
      <c r="I34" s="119">
        <f t="shared" si="0"/>
        <v>32261</v>
      </c>
      <c r="J34" s="107"/>
      <c r="K34" s="107"/>
      <c r="L34" s="107"/>
    </row>
    <row r="35" spans="1:12" x14ac:dyDescent="0.25">
      <c r="A35" s="107"/>
      <c r="B35" s="115" t="s">
        <v>786</v>
      </c>
      <c r="C35" s="133" t="s">
        <v>787</v>
      </c>
      <c r="D35" s="133" t="s">
        <v>168</v>
      </c>
      <c r="E35" s="134">
        <v>15016</v>
      </c>
      <c r="F35" s="118">
        <v>16708</v>
      </c>
      <c r="G35" s="118">
        <v>16268</v>
      </c>
      <c r="H35" s="118">
        <v>14817</v>
      </c>
      <c r="I35" s="119">
        <f t="shared" si="0"/>
        <v>62809</v>
      </c>
      <c r="J35" s="107"/>
      <c r="K35" s="107"/>
      <c r="L35" s="107"/>
    </row>
    <row r="36" spans="1:12" x14ac:dyDescent="0.25">
      <c r="A36" s="107"/>
      <c r="B36" s="124" t="s">
        <v>788</v>
      </c>
      <c r="C36" s="125" t="s">
        <v>789</v>
      </c>
      <c r="D36" s="125" t="s">
        <v>168</v>
      </c>
      <c r="E36" s="126">
        <v>0</v>
      </c>
      <c r="F36" s="127">
        <v>0</v>
      </c>
      <c r="G36" s="127">
        <v>0</v>
      </c>
      <c r="H36" s="127">
        <v>0</v>
      </c>
      <c r="I36" s="119">
        <f t="shared" si="0"/>
        <v>0</v>
      </c>
      <c r="J36" s="107"/>
      <c r="K36" s="107"/>
      <c r="L36" s="107"/>
    </row>
    <row r="37" spans="1:12" x14ac:dyDescent="0.25">
      <c r="A37" s="107"/>
      <c r="B37" s="124" t="s">
        <v>790</v>
      </c>
      <c r="C37" s="125" t="s">
        <v>791</v>
      </c>
      <c r="D37" s="125" t="s">
        <v>168</v>
      </c>
      <c r="E37" s="126">
        <v>15495</v>
      </c>
      <c r="F37" s="127">
        <v>21665</v>
      </c>
      <c r="G37" s="127">
        <v>27039</v>
      </c>
      <c r="H37" s="127">
        <v>17087</v>
      </c>
      <c r="I37" s="119">
        <f t="shared" si="0"/>
        <v>81286</v>
      </c>
      <c r="J37" s="107"/>
      <c r="K37" s="107"/>
      <c r="L37" s="107"/>
    </row>
    <row r="38" spans="1:12" x14ac:dyDescent="0.25">
      <c r="A38" s="107"/>
      <c r="B38" s="115" t="s">
        <v>792</v>
      </c>
      <c r="C38" s="133" t="s">
        <v>793</v>
      </c>
      <c r="D38" s="133" t="s">
        <v>168</v>
      </c>
      <c r="E38" s="134">
        <v>1190</v>
      </c>
      <c r="F38" s="118">
        <v>1435</v>
      </c>
      <c r="G38" s="118">
        <v>846</v>
      </c>
      <c r="H38" s="118">
        <v>1000</v>
      </c>
      <c r="I38" s="119">
        <f t="shared" si="0"/>
        <v>4471</v>
      </c>
      <c r="J38" s="107"/>
      <c r="K38" s="107"/>
      <c r="L38" s="107"/>
    </row>
    <row r="39" spans="1:12" x14ac:dyDescent="0.25">
      <c r="A39" s="107"/>
      <c r="B39" s="124" t="s">
        <v>794</v>
      </c>
      <c r="C39" s="125" t="s">
        <v>795</v>
      </c>
      <c r="D39" s="125" t="s">
        <v>168</v>
      </c>
      <c r="E39" s="126">
        <v>0</v>
      </c>
      <c r="F39" s="127">
        <v>0</v>
      </c>
      <c r="G39" s="127">
        <v>0</v>
      </c>
      <c r="H39" s="127">
        <v>0</v>
      </c>
      <c r="I39" s="119">
        <f t="shared" si="0"/>
        <v>0</v>
      </c>
      <c r="J39" s="107"/>
      <c r="K39" s="107"/>
      <c r="L39" s="107"/>
    </row>
    <row r="40" spans="1:12" x14ac:dyDescent="0.25">
      <c r="A40" s="107"/>
      <c r="B40" s="115" t="s">
        <v>796</v>
      </c>
      <c r="C40" s="133" t="s">
        <v>797</v>
      </c>
      <c r="D40" s="133" t="s">
        <v>168</v>
      </c>
      <c r="E40" s="134">
        <v>26807</v>
      </c>
      <c r="F40" s="118">
        <v>19480</v>
      </c>
      <c r="G40" s="118">
        <v>22607</v>
      </c>
      <c r="H40" s="118">
        <v>36972</v>
      </c>
      <c r="I40" s="119">
        <f t="shared" si="0"/>
        <v>105866</v>
      </c>
      <c r="J40" s="107"/>
      <c r="K40" s="107"/>
      <c r="L40" s="107"/>
    </row>
    <row r="41" spans="1:12" x14ac:dyDescent="0.25">
      <c r="A41" s="107"/>
      <c r="B41" s="124" t="s">
        <v>798</v>
      </c>
      <c r="C41" s="125" t="s">
        <v>799</v>
      </c>
      <c r="D41" s="125" t="s">
        <v>168</v>
      </c>
      <c r="E41" s="126">
        <v>108133</v>
      </c>
      <c r="F41" s="127">
        <v>109119</v>
      </c>
      <c r="G41" s="127">
        <v>105323</v>
      </c>
      <c r="H41" s="127">
        <v>109810</v>
      </c>
      <c r="I41" s="119">
        <f t="shared" si="0"/>
        <v>432385</v>
      </c>
      <c r="J41" s="107"/>
      <c r="K41" s="107"/>
      <c r="L41" s="107"/>
    </row>
    <row r="42" spans="1:12" x14ac:dyDescent="0.25">
      <c r="A42" s="107"/>
      <c r="B42" s="124" t="s">
        <v>800</v>
      </c>
      <c r="C42" s="125" t="s">
        <v>801</v>
      </c>
      <c r="D42" s="125" t="s">
        <v>168</v>
      </c>
      <c r="E42" s="126">
        <v>0</v>
      </c>
      <c r="F42" s="127">
        <v>0</v>
      </c>
      <c r="G42" s="127">
        <v>0</v>
      </c>
      <c r="H42" s="127">
        <v>0</v>
      </c>
      <c r="I42" s="119">
        <f t="shared" si="0"/>
        <v>0</v>
      </c>
      <c r="J42" s="107"/>
      <c r="K42" s="107"/>
      <c r="L42" s="107"/>
    </row>
    <row r="43" spans="1:12" x14ac:dyDescent="0.25">
      <c r="A43" s="107"/>
      <c r="B43" s="115" t="s">
        <v>802</v>
      </c>
      <c r="C43" s="133" t="s">
        <v>803</v>
      </c>
      <c r="D43" s="133" t="s">
        <v>168</v>
      </c>
      <c r="E43" s="134">
        <v>5429</v>
      </c>
      <c r="F43" s="118">
        <v>6967</v>
      </c>
      <c r="G43" s="118">
        <v>7771</v>
      </c>
      <c r="H43" s="118">
        <v>5327</v>
      </c>
      <c r="I43" s="119">
        <f t="shared" si="0"/>
        <v>25494</v>
      </c>
      <c r="J43" s="107"/>
      <c r="K43" s="107"/>
      <c r="L43" s="107"/>
    </row>
    <row r="44" spans="1:12" x14ac:dyDescent="0.25">
      <c r="A44" s="107"/>
      <c r="B44" s="124" t="s">
        <v>920</v>
      </c>
      <c r="C44" s="125" t="s">
        <v>921</v>
      </c>
      <c r="D44" s="125" t="s">
        <v>169</v>
      </c>
      <c r="E44" s="126">
        <v>111790</v>
      </c>
      <c r="F44" s="127">
        <v>112122</v>
      </c>
      <c r="G44" s="127">
        <v>115979</v>
      </c>
      <c r="H44" s="127">
        <v>104470</v>
      </c>
      <c r="I44" s="119">
        <f t="shared" si="0"/>
        <v>444361</v>
      </c>
      <c r="J44" s="107"/>
      <c r="K44" s="107"/>
      <c r="L44" s="107"/>
    </row>
    <row r="45" spans="1:12" x14ac:dyDescent="0.25">
      <c r="A45" s="107"/>
      <c r="B45" s="115" t="s">
        <v>922</v>
      </c>
      <c r="C45" s="116" t="s">
        <v>923</v>
      </c>
      <c r="D45" s="116" t="s">
        <v>169</v>
      </c>
      <c r="E45" s="117">
        <v>21278</v>
      </c>
      <c r="F45" s="118">
        <v>21540</v>
      </c>
      <c r="G45" s="118">
        <v>23318</v>
      </c>
      <c r="H45" s="118">
        <v>24374</v>
      </c>
      <c r="I45" s="119">
        <f t="shared" si="0"/>
        <v>90510</v>
      </c>
      <c r="J45" s="107"/>
      <c r="K45" s="107"/>
      <c r="L45" s="107"/>
    </row>
    <row r="46" spans="1:12" x14ac:dyDescent="0.25">
      <c r="A46" s="107"/>
      <c r="B46" s="120" t="s">
        <v>924</v>
      </c>
      <c r="C46" s="136" t="s">
        <v>925</v>
      </c>
      <c r="D46" s="136" t="s">
        <v>169</v>
      </c>
      <c r="E46" s="137">
        <v>8807</v>
      </c>
      <c r="F46" s="123">
        <v>6489</v>
      </c>
      <c r="G46" s="123">
        <v>1178</v>
      </c>
      <c r="H46" s="123">
        <v>2835</v>
      </c>
      <c r="I46" s="119">
        <f t="shared" si="0"/>
        <v>19309</v>
      </c>
      <c r="J46" s="107"/>
      <c r="K46" s="107"/>
      <c r="L46" s="107"/>
    </row>
    <row r="47" spans="1:12" x14ac:dyDescent="0.25">
      <c r="A47" s="107"/>
      <c r="B47" s="124" t="s">
        <v>804</v>
      </c>
      <c r="C47" s="125" t="s">
        <v>805</v>
      </c>
      <c r="D47" s="125" t="s">
        <v>173</v>
      </c>
      <c r="E47" s="126">
        <v>0</v>
      </c>
      <c r="F47" s="127">
        <v>0</v>
      </c>
      <c r="G47" s="127">
        <v>0</v>
      </c>
      <c r="H47" s="127">
        <v>0</v>
      </c>
      <c r="I47" s="119">
        <f t="shared" si="0"/>
        <v>0</v>
      </c>
      <c r="J47" s="107"/>
      <c r="K47" s="107"/>
      <c r="L47" s="107"/>
    </row>
    <row r="48" spans="1:12" x14ac:dyDescent="0.25">
      <c r="A48" s="107"/>
      <c r="B48" s="115" t="s">
        <v>806</v>
      </c>
      <c r="C48" s="133" t="s">
        <v>807</v>
      </c>
      <c r="D48" s="133" t="s">
        <v>173</v>
      </c>
      <c r="E48" s="134">
        <v>0</v>
      </c>
      <c r="F48" s="118">
        <v>0</v>
      </c>
      <c r="G48" s="118">
        <v>0</v>
      </c>
      <c r="H48" s="118">
        <v>0</v>
      </c>
      <c r="I48" s="119">
        <f t="shared" si="0"/>
        <v>0</v>
      </c>
      <c r="J48" s="107"/>
      <c r="K48" s="107"/>
      <c r="L48" s="107"/>
    </row>
    <row r="49" spans="1:12" x14ac:dyDescent="0.25">
      <c r="A49" s="107"/>
      <c r="B49" s="129" t="s">
        <v>808</v>
      </c>
      <c r="C49" s="130" t="s">
        <v>809</v>
      </c>
      <c r="D49" s="130" t="s">
        <v>173</v>
      </c>
      <c r="E49" s="131">
        <v>66064</v>
      </c>
      <c r="F49" s="132">
        <v>61473</v>
      </c>
      <c r="G49" s="132">
        <v>60203</v>
      </c>
      <c r="H49" s="132">
        <v>57078</v>
      </c>
      <c r="I49" s="119">
        <f t="shared" si="0"/>
        <v>244818</v>
      </c>
      <c r="J49" s="107"/>
      <c r="K49" s="107"/>
      <c r="L49" s="107"/>
    </row>
    <row r="50" spans="1:12" x14ac:dyDescent="0.25">
      <c r="A50" s="107"/>
      <c r="B50" s="124" t="s">
        <v>810</v>
      </c>
      <c r="C50" s="125" t="s">
        <v>811</v>
      </c>
      <c r="D50" s="125" t="s">
        <v>173</v>
      </c>
      <c r="E50" s="126">
        <v>31007</v>
      </c>
      <c r="F50" s="127">
        <v>25565</v>
      </c>
      <c r="G50" s="127">
        <v>22129</v>
      </c>
      <c r="H50" s="127">
        <v>38513</v>
      </c>
      <c r="I50" s="119">
        <f t="shared" si="0"/>
        <v>117214</v>
      </c>
      <c r="J50" s="107"/>
      <c r="K50" s="107"/>
      <c r="L50" s="107"/>
    </row>
    <row r="51" spans="1:12" x14ac:dyDescent="0.25">
      <c r="A51" s="107"/>
      <c r="B51" s="120" t="s">
        <v>812</v>
      </c>
      <c r="C51" s="121" t="s">
        <v>813</v>
      </c>
      <c r="D51" s="121" t="s">
        <v>173</v>
      </c>
      <c r="E51" s="122">
        <v>9512</v>
      </c>
      <c r="F51" s="123">
        <v>9225</v>
      </c>
      <c r="G51" s="123">
        <v>9293</v>
      </c>
      <c r="H51" s="123">
        <v>9405</v>
      </c>
      <c r="I51" s="119">
        <f t="shared" si="0"/>
        <v>37435</v>
      </c>
      <c r="J51" s="107"/>
      <c r="K51" s="107"/>
      <c r="L51" s="107"/>
    </row>
    <row r="52" spans="1:12" x14ac:dyDescent="0.25">
      <c r="A52" s="107"/>
      <c r="B52" s="124" t="s">
        <v>814</v>
      </c>
      <c r="C52" s="125" t="s">
        <v>815</v>
      </c>
      <c r="D52" s="125" t="s">
        <v>173</v>
      </c>
      <c r="E52" s="126">
        <v>73947</v>
      </c>
      <c r="F52" s="127">
        <v>60698</v>
      </c>
      <c r="G52" s="127">
        <v>61346</v>
      </c>
      <c r="H52" s="127">
        <v>61322</v>
      </c>
      <c r="I52" s="119">
        <f t="shared" si="0"/>
        <v>257313</v>
      </c>
      <c r="J52" s="107"/>
      <c r="K52" s="107"/>
      <c r="L52" s="107"/>
    </row>
    <row r="53" spans="1:12" x14ac:dyDescent="0.25">
      <c r="A53" s="107"/>
      <c r="B53" s="115" t="s">
        <v>816</v>
      </c>
      <c r="C53" s="133" t="s">
        <v>817</v>
      </c>
      <c r="D53" s="133" t="s">
        <v>173</v>
      </c>
      <c r="E53" s="134">
        <v>229343</v>
      </c>
      <c r="F53" s="118">
        <v>247204</v>
      </c>
      <c r="G53" s="118">
        <v>291703</v>
      </c>
      <c r="H53" s="118">
        <v>321544</v>
      </c>
      <c r="I53" s="119">
        <f t="shared" si="0"/>
        <v>1089794</v>
      </c>
      <c r="J53" s="107"/>
      <c r="K53" s="107"/>
      <c r="L53" s="107"/>
    </row>
    <row r="54" spans="1:12" x14ac:dyDescent="0.25">
      <c r="A54" s="107"/>
      <c r="B54" s="124" t="s">
        <v>818</v>
      </c>
      <c r="C54" s="125" t="s">
        <v>819</v>
      </c>
      <c r="D54" s="125" t="s">
        <v>173</v>
      </c>
      <c r="E54" s="126">
        <v>545708</v>
      </c>
      <c r="F54" s="127">
        <v>474069</v>
      </c>
      <c r="G54" s="127">
        <v>438444</v>
      </c>
      <c r="H54" s="127">
        <v>382553</v>
      </c>
      <c r="I54" s="119">
        <f t="shared" si="0"/>
        <v>1840774</v>
      </c>
      <c r="J54" s="107"/>
      <c r="K54" s="107"/>
      <c r="L54" s="107"/>
    </row>
    <row r="55" spans="1:12" x14ac:dyDescent="0.25">
      <c r="A55" s="107"/>
      <c r="B55" s="115" t="s">
        <v>820</v>
      </c>
      <c r="C55" s="133" t="s">
        <v>821</v>
      </c>
      <c r="D55" s="133" t="s">
        <v>173</v>
      </c>
      <c r="E55" s="134">
        <v>64352</v>
      </c>
      <c r="F55" s="118">
        <v>67027</v>
      </c>
      <c r="G55" s="118">
        <v>64240</v>
      </c>
      <c r="H55" s="118">
        <v>57641</v>
      </c>
      <c r="I55" s="119">
        <f t="shared" si="0"/>
        <v>253260</v>
      </c>
      <c r="J55" s="107"/>
      <c r="K55" s="107"/>
      <c r="L55" s="107"/>
    </row>
    <row r="56" spans="1:12" x14ac:dyDescent="0.25">
      <c r="A56" s="107"/>
      <c r="B56" s="129" t="s">
        <v>822</v>
      </c>
      <c r="C56" s="130" t="s">
        <v>823</v>
      </c>
      <c r="D56" s="130" t="s">
        <v>173</v>
      </c>
      <c r="E56" s="131">
        <v>0</v>
      </c>
      <c r="F56" s="132">
        <v>0</v>
      </c>
      <c r="G56" s="132">
        <v>0</v>
      </c>
      <c r="H56" s="132">
        <v>0</v>
      </c>
      <c r="I56" s="119">
        <f t="shared" si="0"/>
        <v>0</v>
      </c>
      <c r="J56" s="107"/>
      <c r="K56" s="107"/>
      <c r="L56" s="107"/>
    </row>
    <row r="57" spans="1:12" x14ac:dyDescent="0.25">
      <c r="A57" s="107"/>
      <c r="B57" s="124" t="s">
        <v>824</v>
      </c>
      <c r="C57" s="125" t="s">
        <v>825</v>
      </c>
      <c r="D57" s="125" t="s">
        <v>173</v>
      </c>
      <c r="E57" s="126">
        <v>600</v>
      </c>
      <c r="F57" s="127">
        <v>796</v>
      </c>
      <c r="G57" s="127">
        <v>1067</v>
      </c>
      <c r="H57" s="127">
        <v>622</v>
      </c>
      <c r="I57" s="119">
        <f t="shared" si="0"/>
        <v>3085</v>
      </c>
      <c r="J57" s="107"/>
      <c r="K57" s="107"/>
      <c r="L57" s="107"/>
    </row>
    <row r="58" spans="1:12" x14ac:dyDescent="0.25">
      <c r="A58" s="107"/>
      <c r="B58" s="115" t="s">
        <v>826</v>
      </c>
      <c r="C58" s="133" t="s">
        <v>827</v>
      </c>
      <c r="D58" s="133" t="s">
        <v>173</v>
      </c>
      <c r="E58" s="134">
        <v>0</v>
      </c>
      <c r="F58" s="118">
        <v>0</v>
      </c>
      <c r="G58" s="118">
        <v>0</v>
      </c>
      <c r="H58" s="118">
        <v>0</v>
      </c>
      <c r="I58" s="119">
        <f t="shared" si="0"/>
        <v>0</v>
      </c>
      <c r="J58" s="107"/>
      <c r="K58" s="107"/>
      <c r="L58" s="107"/>
    </row>
    <row r="59" spans="1:12" x14ac:dyDescent="0.25">
      <c r="A59" s="107"/>
      <c r="B59" s="124" t="s">
        <v>828</v>
      </c>
      <c r="C59" s="125" t="s">
        <v>829</v>
      </c>
      <c r="D59" s="125" t="s">
        <v>173</v>
      </c>
      <c r="E59" s="126">
        <v>0</v>
      </c>
      <c r="F59" s="127">
        <v>0</v>
      </c>
      <c r="G59" s="127">
        <v>0</v>
      </c>
      <c r="H59" s="127">
        <v>0</v>
      </c>
      <c r="I59" s="119">
        <f t="shared" si="0"/>
        <v>0</v>
      </c>
      <c r="J59" s="107"/>
      <c r="K59" s="107"/>
      <c r="L59" s="107"/>
    </row>
    <row r="60" spans="1:12" x14ac:dyDescent="0.25">
      <c r="A60" s="107"/>
      <c r="B60" s="115" t="s">
        <v>830</v>
      </c>
      <c r="C60" s="133" t="s">
        <v>831</v>
      </c>
      <c r="D60" s="133" t="s">
        <v>173</v>
      </c>
      <c r="E60" s="134">
        <v>176607</v>
      </c>
      <c r="F60" s="118">
        <v>183191</v>
      </c>
      <c r="G60" s="118">
        <v>187470</v>
      </c>
      <c r="H60" s="118">
        <v>186010</v>
      </c>
      <c r="I60" s="119">
        <f t="shared" si="0"/>
        <v>733278</v>
      </c>
      <c r="J60" s="107"/>
      <c r="K60" s="107"/>
      <c r="L60" s="107"/>
    </row>
    <row r="61" spans="1:12" x14ac:dyDescent="0.25">
      <c r="A61" s="107"/>
      <c r="B61" s="124" t="s">
        <v>832</v>
      </c>
      <c r="C61" s="125" t="s">
        <v>833</v>
      </c>
      <c r="D61" s="125" t="s">
        <v>173</v>
      </c>
      <c r="E61" s="126">
        <v>412081</v>
      </c>
      <c r="F61" s="127">
        <v>427447</v>
      </c>
      <c r="G61" s="127">
        <v>437430</v>
      </c>
      <c r="H61" s="127">
        <v>434023</v>
      </c>
      <c r="I61" s="119">
        <f t="shared" si="0"/>
        <v>1710981</v>
      </c>
      <c r="J61" s="107"/>
      <c r="K61" s="107"/>
      <c r="L61" s="107"/>
    </row>
    <row r="62" spans="1:12" x14ac:dyDescent="0.25">
      <c r="A62" s="107"/>
      <c r="B62" s="115" t="s">
        <v>834</v>
      </c>
      <c r="C62" s="133" t="s">
        <v>835</v>
      </c>
      <c r="D62" s="133" t="s">
        <v>173</v>
      </c>
      <c r="E62" s="134">
        <v>43176</v>
      </c>
      <c r="F62" s="118">
        <v>40928</v>
      </c>
      <c r="G62" s="118">
        <v>35110</v>
      </c>
      <c r="H62" s="118">
        <v>34431</v>
      </c>
      <c r="I62" s="119">
        <f t="shared" si="0"/>
        <v>153645</v>
      </c>
      <c r="J62" s="107"/>
      <c r="K62" s="107"/>
      <c r="L62" s="107"/>
    </row>
    <row r="63" spans="1:12" x14ac:dyDescent="0.25">
      <c r="A63" s="107"/>
      <c r="B63" s="124" t="s">
        <v>836</v>
      </c>
      <c r="C63" s="125" t="s">
        <v>837</v>
      </c>
      <c r="D63" s="125" t="s">
        <v>173</v>
      </c>
      <c r="E63" s="126">
        <v>17945</v>
      </c>
      <c r="F63" s="127">
        <v>18144</v>
      </c>
      <c r="G63" s="127">
        <v>19095</v>
      </c>
      <c r="H63" s="127">
        <v>19957</v>
      </c>
      <c r="I63" s="119">
        <f t="shared" si="0"/>
        <v>75141</v>
      </c>
      <c r="J63" s="107"/>
      <c r="K63" s="107"/>
      <c r="L63" s="107"/>
    </row>
    <row r="64" spans="1:12" x14ac:dyDescent="0.25">
      <c r="A64" s="107"/>
      <c r="B64" s="124" t="s">
        <v>838</v>
      </c>
      <c r="C64" s="125" t="s">
        <v>839</v>
      </c>
      <c r="D64" s="125" t="s">
        <v>173</v>
      </c>
      <c r="E64" s="126">
        <v>0</v>
      </c>
      <c r="F64" s="127">
        <v>0</v>
      </c>
      <c r="G64" s="127">
        <v>0</v>
      </c>
      <c r="H64" s="127">
        <v>0</v>
      </c>
      <c r="I64" s="119">
        <f t="shared" si="0"/>
        <v>0</v>
      </c>
      <c r="J64" s="107"/>
      <c r="K64" s="107"/>
      <c r="L64" s="107"/>
    </row>
    <row r="65" spans="1:12" x14ac:dyDescent="0.25">
      <c r="A65" s="107"/>
      <c r="B65" s="124" t="s">
        <v>840</v>
      </c>
      <c r="C65" s="125" t="s">
        <v>841</v>
      </c>
      <c r="D65" s="125" t="s">
        <v>347</v>
      </c>
      <c r="E65" s="126">
        <v>97525</v>
      </c>
      <c r="F65" s="127">
        <v>99058</v>
      </c>
      <c r="G65" s="127">
        <v>98389</v>
      </c>
      <c r="H65" s="127">
        <v>102564</v>
      </c>
      <c r="I65" s="119">
        <f t="shared" si="0"/>
        <v>397536</v>
      </c>
      <c r="J65" s="107"/>
      <c r="K65" s="107"/>
      <c r="L65" s="107"/>
    </row>
    <row r="66" spans="1:12" x14ac:dyDescent="0.25">
      <c r="A66" s="107"/>
      <c r="B66" s="115" t="s">
        <v>842</v>
      </c>
      <c r="C66" s="133" t="s">
        <v>843</v>
      </c>
      <c r="D66" s="133" t="s">
        <v>347</v>
      </c>
      <c r="E66" s="134">
        <v>419276</v>
      </c>
      <c r="F66" s="118">
        <v>449297</v>
      </c>
      <c r="G66" s="118">
        <v>437356</v>
      </c>
      <c r="H66" s="118">
        <v>422925</v>
      </c>
      <c r="I66" s="119">
        <f t="shared" si="0"/>
        <v>1728854</v>
      </c>
      <c r="J66" s="107"/>
      <c r="K66" s="107"/>
      <c r="L66" s="107"/>
    </row>
    <row r="67" spans="1:12" x14ac:dyDescent="0.25">
      <c r="A67" s="107"/>
      <c r="B67" s="124" t="s">
        <v>844</v>
      </c>
      <c r="C67" s="125" t="s">
        <v>845</v>
      </c>
      <c r="D67" s="125" t="s">
        <v>347</v>
      </c>
      <c r="E67" s="126">
        <v>340427</v>
      </c>
      <c r="F67" s="127">
        <v>338017</v>
      </c>
      <c r="G67" s="127">
        <v>350524</v>
      </c>
      <c r="H67" s="127">
        <v>366767</v>
      </c>
      <c r="I67" s="119">
        <f t="shared" si="0"/>
        <v>1395735</v>
      </c>
      <c r="J67" s="107"/>
      <c r="K67" s="107"/>
      <c r="L67" s="107"/>
    </row>
    <row r="68" spans="1:12" x14ac:dyDescent="0.25">
      <c r="A68" s="107"/>
      <c r="B68" s="124" t="s">
        <v>846</v>
      </c>
      <c r="C68" s="125" t="s">
        <v>847</v>
      </c>
      <c r="D68" s="125" t="s">
        <v>174</v>
      </c>
      <c r="E68" s="126">
        <v>120447</v>
      </c>
      <c r="F68" s="127">
        <v>130282</v>
      </c>
      <c r="G68" s="127">
        <v>133101</v>
      </c>
      <c r="H68" s="127">
        <v>132845</v>
      </c>
      <c r="I68" s="119">
        <f t="shared" si="0"/>
        <v>516675</v>
      </c>
      <c r="J68" s="107"/>
      <c r="K68" s="107"/>
      <c r="L68" s="107"/>
    </row>
    <row r="69" spans="1:12" x14ac:dyDescent="0.25">
      <c r="A69" s="107"/>
      <c r="B69" s="115" t="s">
        <v>848</v>
      </c>
      <c r="C69" s="133" t="s">
        <v>849</v>
      </c>
      <c r="D69" s="133" t="s">
        <v>174</v>
      </c>
      <c r="E69" s="134">
        <v>135883</v>
      </c>
      <c r="F69" s="118">
        <v>134692</v>
      </c>
      <c r="G69" s="118">
        <v>125405</v>
      </c>
      <c r="H69" s="118">
        <v>133763</v>
      </c>
      <c r="I69" s="119">
        <f t="shared" si="0"/>
        <v>529743</v>
      </c>
      <c r="J69" s="107"/>
      <c r="K69" s="107"/>
      <c r="L69" s="107"/>
    </row>
    <row r="70" spans="1:12" x14ac:dyDescent="0.25">
      <c r="A70" s="107"/>
      <c r="B70" s="124" t="s">
        <v>850</v>
      </c>
      <c r="C70" s="125" t="s">
        <v>851</v>
      </c>
      <c r="D70" s="125" t="s">
        <v>174</v>
      </c>
      <c r="E70" s="126">
        <v>403</v>
      </c>
      <c r="F70" s="127">
        <v>347</v>
      </c>
      <c r="G70" s="127">
        <v>334</v>
      </c>
      <c r="H70" s="127">
        <v>323</v>
      </c>
      <c r="I70" s="119">
        <f t="shared" si="0"/>
        <v>1407</v>
      </c>
      <c r="J70" s="107"/>
      <c r="K70" s="107"/>
      <c r="L70" s="107"/>
    </row>
    <row r="71" spans="1:12" x14ac:dyDescent="0.25">
      <c r="A71" s="107"/>
      <c r="B71" s="115" t="s">
        <v>852</v>
      </c>
      <c r="C71" s="133" t="s">
        <v>853</v>
      </c>
      <c r="D71" s="133" t="s">
        <v>174</v>
      </c>
      <c r="E71" s="134">
        <v>20</v>
      </c>
      <c r="F71" s="118">
        <v>0</v>
      </c>
      <c r="G71" s="118">
        <v>14</v>
      </c>
      <c r="H71" s="118">
        <v>0</v>
      </c>
      <c r="I71" s="119">
        <f t="shared" si="0"/>
        <v>34</v>
      </c>
      <c r="J71" s="107"/>
      <c r="K71" s="107"/>
      <c r="L71" s="107"/>
    </row>
    <row r="72" spans="1:12" x14ac:dyDescent="0.25">
      <c r="A72" s="107"/>
      <c r="B72" s="124" t="s">
        <v>854</v>
      </c>
      <c r="C72" s="125" t="s">
        <v>855</v>
      </c>
      <c r="D72" s="125" t="s">
        <v>174</v>
      </c>
      <c r="E72" s="126">
        <v>4862</v>
      </c>
      <c r="F72" s="127">
        <v>3790</v>
      </c>
      <c r="G72" s="127">
        <v>3994</v>
      </c>
      <c r="H72" s="127">
        <v>3610</v>
      </c>
      <c r="I72" s="119">
        <f t="shared" si="0"/>
        <v>16256</v>
      </c>
      <c r="J72" s="107"/>
      <c r="K72" s="107"/>
      <c r="L72" s="107"/>
    </row>
    <row r="73" spans="1:12" x14ac:dyDescent="0.25">
      <c r="A73" s="107"/>
      <c r="B73" s="124" t="s">
        <v>856</v>
      </c>
      <c r="C73" s="125" t="s">
        <v>857</v>
      </c>
      <c r="D73" s="125" t="s">
        <v>174</v>
      </c>
      <c r="E73" s="126">
        <v>0</v>
      </c>
      <c r="F73" s="127">
        <v>0</v>
      </c>
      <c r="G73" s="127">
        <v>0</v>
      </c>
      <c r="H73" s="127">
        <v>0</v>
      </c>
      <c r="I73" s="119">
        <f t="shared" si="0"/>
        <v>0</v>
      </c>
      <c r="J73" s="107"/>
      <c r="K73" s="107"/>
      <c r="L73" s="107"/>
    </row>
    <row r="74" spans="1:12" x14ac:dyDescent="0.25">
      <c r="A74" s="107"/>
      <c r="B74" s="124" t="s">
        <v>858</v>
      </c>
      <c r="C74" s="125" t="s">
        <v>859</v>
      </c>
      <c r="D74" s="125" t="s">
        <v>174</v>
      </c>
      <c r="E74" s="126">
        <v>465328</v>
      </c>
      <c r="F74" s="127">
        <v>498400</v>
      </c>
      <c r="G74" s="127">
        <v>520879</v>
      </c>
      <c r="H74" s="127">
        <v>540861</v>
      </c>
      <c r="I74" s="119">
        <f t="shared" si="0"/>
        <v>2025468</v>
      </c>
      <c r="J74" s="107"/>
      <c r="K74" s="107"/>
      <c r="L74" s="107"/>
    </row>
    <row r="75" spans="1:12" x14ac:dyDescent="0.25">
      <c r="A75" s="107"/>
      <c r="B75" s="120" t="s">
        <v>860</v>
      </c>
      <c r="C75" s="121" t="s">
        <v>861</v>
      </c>
      <c r="D75" s="121" t="s">
        <v>174</v>
      </c>
      <c r="E75" s="122">
        <v>0</v>
      </c>
      <c r="F75" s="123">
        <v>0</v>
      </c>
      <c r="G75" s="123">
        <v>0</v>
      </c>
      <c r="H75" s="123">
        <v>0</v>
      </c>
      <c r="I75" s="119">
        <f t="shared" si="0"/>
        <v>0</v>
      </c>
      <c r="J75" s="107"/>
      <c r="K75" s="107"/>
      <c r="L75" s="107"/>
    </row>
    <row r="76" spans="1:12" x14ac:dyDescent="0.25">
      <c r="A76" s="107"/>
      <c r="B76" s="124" t="s">
        <v>862</v>
      </c>
      <c r="C76" s="125" t="s">
        <v>863</v>
      </c>
      <c r="D76" s="125" t="s">
        <v>175</v>
      </c>
      <c r="E76" s="126">
        <v>20639</v>
      </c>
      <c r="F76" s="127">
        <v>20293</v>
      </c>
      <c r="G76" s="127">
        <v>18241</v>
      </c>
      <c r="H76" s="127">
        <v>20262</v>
      </c>
      <c r="I76" s="119">
        <f t="shared" si="0"/>
        <v>79435</v>
      </c>
      <c r="J76" s="107"/>
      <c r="K76" s="107"/>
      <c r="L76" s="107"/>
    </row>
    <row r="77" spans="1:12" x14ac:dyDescent="0.25">
      <c r="A77" s="107"/>
      <c r="B77" s="115" t="s">
        <v>864</v>
      </c>
      <c r="C77" s="133" t="s">
        <v>865</v>
      </c>
      <c r="D77" s="133" t="s">
        <v>175</v>
      </c>
      <c r="E77" s="134">
        <v>58524</v>
      </c>
      <c r="F77" s="118">
        <v>66827</v>
      </c>
      <c r="G77" s="118">
        <v>65831</v>
      </c>
      <c r="H77" s="118">
        <v>58475</v>
      </c>
      <c r="I77" s="119">
        <f t="shared" ref="I77:I101" si="1">SUM(E77:H77)</f>
        <v>249657</v>
      </c>
      <c r="J77" s="107"/>
      <c r="K77" s="107"/>
      <c r="L77" s="107"/>
    </row>
    <row r="78" spans="1:12" x14ac:dyDescent="0.25">
      <c r="A78" s="107"/>
      <c r="B78" s="124" t="s">
        <v>866</v>
      </c>
      <c r="C78" s="125" t="s">
        <v>867</v>
      </c>
      <c r="D78" s="125" t="s">
        <v>175</v>
      </c>
      <c r="E78" s="126">
        <v>14533</v>
      </c>
      <c r="F78" s="127">
        <v>20316</v>
      </c>
      <c r="G78" s="127">
        <v>14264</v>
      </c>
      <c r="H78" s="127">
        <v>15499</v>
      </c>
      <c r="I78" s="119">
        <f t="shared" si="1"/>
        <v>64612</v>
      </c>
      <c r="J78" s="107"/>
      <c r="K78" s="107"/>
      <c r="L78" s="107"/>
    </row>
    <row r="79" spans="1:12" x14ac:dyDescent="0.25">
      <c r="A79" s="107"/>
      <c r="B79" s="115" t="s">
        <v>868</v>
      </c>
      <c r="C79" s="133" t="s">
        <v>869</v>
      </c>
      <c r="D79" s="133" t="s">
        <v>175</v>
      </c>
      <c r="E79" s="134">
        <v>36558</v>
      </c>
      <c r="F79" s="118">
        <v>34960</v>
      </c>
      <c r="G79" s="118">
        <v>34459</v>
      </c>
      <c r="H79" s="118">
        <v>31280</v>
      </c>
      <c r="I79" s="119">
        <f t="shared" si="1"/>
        <v>137257</v>
      </c>
      <c r="J79" s="107"/>
      <c r="K79" s="107"/>
      <c r="L79" s="107"/>
    </row>
    <row r="80" spans="1:12" x14ac:dyDescent="0.25">
      <c r="A80" s="107"/>
      <c r="B80" s="129" t="s">
        <v>870</v>
      </c>
      <c r="C80" s="130" t="s">
        <v>871</v>
      </c>
      <c r="D80" s="130" t="s">
        <v>175</v>
      </c>
      <c r="E80" s="131">
        <v>131737</v>
      </c>
      <c r="F80" s="132">
        <v>140855</v>
      </c>
      <c r="G80" s="132">
        <v>135754</v>
      </c>
      <c r="H80" s="132">
        <v>127530</v>
      </c>
      <c r="I80" s="119">
        <f t="shared" si="1"/>
        <v>535876</v>
      </c>
      <c r="J80" s="107"/>
      <c r="K80" s="107"/>
      <c r="L80" s="107"/>
    </row>
    <row r="81" spans="1:12" x14ac:dyDescent="0.25">
      <c r="A81" s="107"/>
      <c r="B81" s="115" t="s">
        <v>872</v>
      </c>
      <c r="C81" s="133" t="s">
        <v>873</v>
      </c>
      <c r="D81" s="133" t="s">
        <v>175</v>
      </c>
      <c r="E81" s="134">
        <v>10934</v>
      </c>
      <c r="F81" s="118">
        <v>12441</v>
      </c>
      <c r="G81" s="118">
        <v>11260</v>
      </c>
      <c r="H81" s="118">
        <v>11772</v>
      </c>
      <c r="I81" s="119">
        <f t="shared" si="1"/>
        <v>46407</v>
      </c>
      <c r="J81" s="107"/>
      <c r="K81" s="107"/>
      <c r="L81" s="107"/>
    </row>
    <row r="82" spans="1:12" x14ac:dyDescent="0.25">
      <c r="A82" s="107"/>
      <c r="B82" s="129" t="s">
        <v>874</v>
      </c>
      <c r="C82" s="130" t="s">
        <v>875</v>
      </c>
      <c r="D82" s="130" t="s">
        <v>175</v>
      </c>
      <c r="E82" s="131">
        <v>336</v>
      </c>
      <c r="F82" s="132">
        <v>504</v>
      </c>
      <c r="G82" s="132">
        <v>0</v>
      </c>
      <c r="H82" s="132">
        <v>0</v>
      </c>
      <c r="I82" s="119">
        <f t="shared" si="1"/>
        <v>840</v>
      </c>
      <c r="J82" s="107"/>
      <c r="K82" s="107"/>
      <c r="L82" s="107"/>
    </row>
    <row r="83" spans="1:12" x14ac:dyDescent="0.25">
      <c r="A83" s="107"/>
      <c r="B83" s="124" t="s">
        <v>876</v>
      </c>
      <c r="C83" s="125" t="s">
        <v>877</v>
      </c>
      <c r="D83" s="125" t="s">
        <v>175</v>
      </c>
      <c r="E83" s="126">
        <v>2128</v>
      </c>
      <c r="F83" s="127">
        <v>2196</v>
      </c>
      <c r="G83" s="127">
        <v>2494</v>
      </c>
      <c r="H83" s="127">
        <v>1970</v>
      </c>
      <c r="I83" s="119">
        <f t="shared" si="1"/>
        <v>8788</v>
      </c>
      <c r="J83" s="107"/>
      <c r="K83" s="107"/>
      <c r="L83" s="107"/>
    </row>
    <row r="84" spans="1:12" x14ac:dyDescent="0.25">
      <c r="A84" s="107"/>
      <c r="B84" s="115" t="s">
        <v>878</v>
      </c>
      <c r="C84" s="133" t="s">
        <v>879</v>
      </c>
      <c r="D84" s="133" t="s">
        <v>175</v>
      </c>
      <c r="E84" s="134">
        <v>2365</v>
      </c>
      <c r="F84" s="118">
        <v>2585</v>
      </c>
      <c r="G84" s="118">
        <v>2392</v>
      </c>
      <c r="H84" s="118">
        <v>2013</v>
      </c>
      <c r="I84" s="119">
        <f t="shared" si="1"/>
        <v>9355</v>
      </c>
      <c r="J84" s="107"/>
      <c r="K84" s="107"/>
      <c r="L84" s="107"/>
    </row>
    <row r="85" spans="1:12" x14ac:dyDescent="0.25">
      <c r="A85" s="107"/>
      <c r="B85" s="124" t="s">
        <v>880</v>
      </c>
      <c r="C85" s="125" t="s">
        <v>881</v>
      </c>
      <c r="D85" s="125" t="s">
        <v>175</v>
      </c>
      <c r="E85" s="126">
        <v>0</v>
      </c>
      <c r="F85" s="127">
        <v>0</v>
      </c>
      <c r="G85" s="127">
        <v>0</v>
      </c>
      <c r="H85" s="127">
        <v>0</v>
      </c>
      <c r="I85" s="119">
        <f t="shared" si="1"/>
        <v>0</v>
      </c>
      <c r="J85" s="107"/>
      <c r="K85" s="107"/>
      <c r="L85" s="107"/>
    </row>
    <row r="86" spans="1:12" x14ac:dyDescent="0.25">
      <c r="A86" s="107"/>
      <c r="B86" s="115" t="s">
        <v>882</v>
      </c>
      <c r="C86" s="116" t="s">
        <v>883</v>
      </c>
      <c r="D86" s="116" t="s">
        <v>175</v>
      </c>
      <c r="E86" s="117">
        <v>29285</v>
      </c>
      <c r="F86" s="118">
        <v>31410</v>
      </c>
      <c r="G86" s="118">
        <v>30815</v>
      </c>
      <c r="H86" s="118">
        <v>31990</v>
      </c>
      <c r="I86" s="119">
        <f t="shared" si="1"/>
        <v>123500</v>
      </c>
      <c r="J86" s="107"/>
      <c r="K86" s="107"/>
      <c r="L86" s="107"/>
    </row>
    <row r="87" spans="1:12" x14ac:dyDescent="0.25">
      <c r="A87" s="107"/>
      <c r="B87" s="120" t="s">
        <v>884</v>
      </c>
      <c r="C87" s="121" t="s">
        <v>885</v>
      </c>
      <c r="D87" s="121" t="s">
        <v>545</v>
      </c>
      <c r="E87" s="122">
        <v>9230</v>
      </c>
      <c r="F87" s="123">
        <v>9430</v>
      </c>
      <c r="G87" s="123">
        <v>9311</v>
      </c>
      <c r="H87" s="123">
        <v>8300</v>
      </c>
      <c r="I87" s="119">
        <f t="shared" si="1"/>
        <v>36271</v>
      </c>
      <c r="J87" s="107"/>
      <c r="K87" s="107"/>
      <c r="L87" s="107"/>
    </row>
    <row r="88" spans="1:12" x14ac:dyDescent="0.25">
      <c r="A88" s="107"/>
      <c r="B88" s="124" t="s">
        <v>886</v>
      </c>
      <c r="C88" s="125" t="s">
        <v>887</v>
      </c>
      <c r="D88" s="125" t="s">
        <v>545</v>
      </c>
      <c r="E88" s="126">
        <v>0</v>
      </c>
      <c r="F88" s="127">
        <v>0</v>
      </c>
      <c r="G88" s="127">
        <v>0</v>
      </c>
      <c r="H88" s="127">
        <v>0</v>
      </c>
      <c r="I88" s="119">
        <f t="shared" si="1"/>
        <v>0</v>
      </c>
      <c r="J88" s="107"/>
      <c r="K88" s="107"/>
      <c r="L88" s="107"/>
    </row>
    <row r="89" spans="1:12" x14ac:dyDescent="0.25">
      <c r="A89" s="107"/>
      <c r="B89" s="115" t="s">
        <v>888</v>
      </c>
      <c r="C89" s="116" t="s">
        <v>889</v>
      </c>
      <c r="D89" s="116" t="s">
        <v>545</v>
      </c>
      <c r="E89" s="117">
        <v>35496</v>
      </c>
      <c r="F89" s="118">
        <v>36468</v>
      </c>
      <c r="G89" s="118">
        <v>36887</v>
      </c>
      <c r="H89" s="118">
        <v>34685</v>
      </c>
      <c r="I89" s="119">
        <f t="shared" si="1"/>
        <v>143536</v>
      </c>
      <c r="J89" s="107"/>
      <c r="K89" s="107"/>
      <c r="L89" s="107"/>
    </row>
    <row r="90" spans="1:12" x14ac:dyDescent="0.25">
      <c r="A90" s="107"/>
      <c r="B90" s="120" t="s">
        <v>890</v>
      </c>
      <c r="C90" s="121" t="s">
        <v>891</v>
      </c>
      <c r="D90" s="121" t="s">
        <v>545</v>
      </c>
      <c r="E90" s="122">
        <v>13469</v>
      </c>
      <c r="F90" s="123">
        <v>14681</v>
      </c>
      <c r="G90" s="123">
        <v>15986</v>
      </c>
      <c r="H90" s="123">
        <v>15063</v>
      </c>
      <c r="I90" s="119">
        <f t="shared" si="1"/>
        <v>59199</v>
      </c>
      <c r="J90" s="107"/>
      <c r="K90" s="107"/>
      <c r="L90" s="107"/>
    </row>
    <row r="91" spans="1:12" x14ac:dyDescent="0.25">
      <c r="A91" s="107"/>
      <c r="B91" s="124" t="s">
        <v>892</v>
      </c>
      <c r="C91" s="125" t="s">
        <v>893</v>
      </c>
      <c r="D91" s="125" t="s">
        <v>176</v>
      </c>
      <c r="E91" s="126">
        <v>0</v>
      </c>
      <c r="F91" s="127">
        <v>0</v>
      </c>
      <c r="G91" s="127">
        <v>0</v>
      </c>
      <c r="H91" s="138"/>
      <c r="I91" s="119">
        <f t="shared" si="1"/>
        <v>0</v>
      </c>
      <c r="J91" s="107"/>
      <c r="K91" s="107"/>
      <c r="L91" s="107"/>
    </row>
    <row r="92" spans="1:12" x14ac:dyDescent="0.25">
      <c r="A92" s="107"/>
      <c r="B92" s="115" t="s">
        <v>894</v>
      </c>
      <c r="C92" s="133" t="s">
        <v>895</v>
      </c>
      <c r="D92" s="133" t="s">
        <v>176</v>
      </c>
      <c r="E92" s="134">
        <v>2146</v>
      </c>
      <c r="F92" s="118">
        <v>1730</v>
      </c>
      <c r="G92" s="118">
        <v>1189</v>
      </c>
      <c r="H92" s="118">
        <v>1272</v>
      </c>
      <c r="I92" s="119">
        <f t="shared" si="1"/>
        <v>6337</v>
      </c>
      <c r="J92" s="107"/>
      <c r="K92" s="107"/>
      <c r="L92" s="107"/>
    </row>
    <row r="93" spans="1:12" x14ac:dyDescent="0.25">
      <c r="A93" s="107"/>
      <c r="B93" s="124" t="s">
        <v>896</v>
      </c>
      <c r="C93" s="125" t="s">
        <v>897</v>
      </c>
      <c r="D93" s="125" t="s">
        <v>176</v>
      </c>
      <c r="E93" s="126">
        <v>45061</v>
      </c>
      <c r="F93" s="127">
        <v>45512</v>
      </c>
      <c r="G93" s="127">
        <v>44667</v>
      </c>
      <c r="H93" s="127">
        <v>43564</v>
      </c>
      <c r="I93" s="119">
        <f t="shared" si="1"/>
        <v>178804</v>
      </c>
      <c r="J93" s="107"/>
      <c r="K93" s="107"/>
      <c r="L93" s="107"/>
    </row>
    <row r="94" spans="1:12" x14ac:dyDescent="0.25">
      <c r="A94" s="107"/>
      <c r="B94" s="115" t="s">
        <v>898</v>
      </c>
      <c r="C94" s="116" t="s">
        <v>899</v>
      </c>
      <c r="D94" s="116" t="s">
        <v>176</v>
      </c>
      <c r="E94" s="117">
        <v>22354</v>
      </c>
      <c r="F94" s="118">
        <v>23427</v>
      </c>
      <c r="G94" s="118">
        <v>23483</v>
      </c>
      <c r="H94" s="118">
        <v>23146</v>
      </c>
      <c r="I94" s="119">
        <f t="shared" si="1"/>
        <v>92410</v>
      </c>
      <c r="J94" s="107"/>
      <c r="K94" s="107"/>
      <c r="L94" s="107"/>
    </row>
    <row r="95" spans="1:12" x14ac:dyDescent="0.25">
      <c r="A95" s="107"/>
      <c r="B95" s="120" t="s">
        <v>900</v>
      </c>
      <c r="C95" s="121" t="s">
        <v>901</v>
      </c>
      <c r="D95" s="121" t="s">
        <v>176</v>
      </c>
      <c r="E95" s="122">
        <v>8187</v>
      </c>
      <c r="F95" s="123">
        <v>8255</v>
      </c>
      <c r="G95" s="123">
        <v>8507</v>
      </c>
      <c r="H95" s="123">
        <v>7934</v>
      </c>
      <c r="I95" s="119">
        <f t="shared" si="1"/>
        <v>32883</v>
      </c>
      <c r="J95" s="107"/>
      <c r="K95" s="107"/>
      <c r="L95" s="107"/>
    </row>
    <row r="96" spans="1:12" x14ac:dyDescent="0.25">
      <c r="A96" s="107"/>
      <c r="B96" s="124" t="s">
        <v>902</v>
      </c>
      <c r="C96" s="125" t="s">
        <v>903</v>
      </c>
      <c r="D96" s="125" t="s">
        <v>171</v>
      </c>
      <c r="E96" s="126">
        <v>0</v>
      </c>
      <c r="F96" s="127">
        <v>0</v>
      </c>
      <c r="G96" s="127">
        <v>0</v>
      </c>
      <c r="H96" s="127">
        <v>0</v>
      </c>
      <c r="I96" s="119">
        <f t="shared" si="1"/>
        <v>0</v>
      </c>
      <c r="J96" s="107"/>
      <c r="K96" s="107"/>
      <c r="L96" s="107"/>
    </row>
    <row r="97" spans="1:12" x14ac:dyDescent="0.25">
      <c r="A97" s="107"/>
      <c r="B97" s="115" t="s">
        <v>904</v>
      </c>
      <c r="C97" s="133" t="s">
        <v>905</v>
      </c>
      <c r="D97" s="133" t="s">
        <v>171</v>
      </c>
      <c r="E97" s="134">
        <v>12149</v>
      </c>
      <c r="F97" s="118">
        <v>14115</v>
      </c>
      <c r="G97" s="118">
        <v>13111</v>
      </c>
      <c r="H97" s="118">
        <v>13191</v>
      </c>
      <c r="I97" s="119">
        <f t="shared" si="1"/>
        <v>52566</v>
      </c>
      <c r="J97" s="107"/>
      <c r="K97" s="107"/>
      <c r="L97" s="107"/>
    </row>
    <row r="98" spans="1:12" x14ac:dyDescent="0.25">
      <c r="A98" s="107"/>
      <c r="B98" s="124" t="s">
        <v>906</v>
      </c>
      <c r="C98" s="125" t="s">
        <v>907</v>
      </c>
      <c r="D98" s="125" t="s">
        <v>171</v>
      </c>
      <c r="E98" s="126">
        <v>19527</v>
      </c>
      <c r="F98" s="127">
        <v>19684</v>
      </c>
      <c r="G98" s="127">
        <v>19890</v>
      </c>
      <c r="H98" s="127">
        <v>20862</v>
      </c>
      <c r="I98" s="119">
        <f t="shared" si="1"/>
        <v>79963</v>
      </c>
      <c r="J98" s="107"/>
      <c r="K98" s="107"/>
      <c r="L98" s="107"/>
    </row>
    <row r="99" spans="1:12" x14ac:dyDescent="0.25">
      <c r="A99" s="107"/>
      <c r="B99" s="115" t="s">
        <v>908</v>
      </c>
      <c r="C99" s="133" t="s">
        <v>909</v>
      </c>
      <c r="D99" s="133" t="s">
        <v>171</v>
      </c>
      <c r="E99" s="134">
        <v>9290</v>
      </c>
      <c r="F99" s="118">
        <v>12029</v>
      </c>
      <c r="G99" s="118">
        <v>15688</v>
      </c>
      <c r="H99" s="118">
        <v>13083</v>
      </c>
      <c r="I99" s="119">
        <f t="shared" si="1"/>
        <v>50090</v>
      </c>
      <c r="J99" s="107"/>
      <c r="K99" s="107"/>
      <c r="L99" s="107"/>
    </row>
    <row r="100" spans="1:12" x14ac:dyDescent="0.25">
      <c r="A100" s="107"/>
      <c r="B100" s="124" t="s">
        <v>910</v>
      </c>
      <c r="C100" s="125" t="s">
        <v>911</v>
      </c>
      <c r="D100" s="125" t="s">
        <v>665</v>
      </c>
      <c r="E100" s="126">
        <v>80709</v>
      </c>
      <c r="F100" s="127">
        <v>83525</v>
      </c>
      <c r="G100" s="127">
        <v>86939</v>
      </c>
      <c r="H100" s="127">
        <v>85591</v>
      </c>
      <c r="I100" s="119">
        <f t="shared" si="1"/>
        <v>336764</v>
      </c>
      <c r="J100" s="107"/>
      <c r="K100" s="107"/>
      <c r="L100" s="107"/>
    </row>
    <row r="101" spans="1:12" x14ac:dyDescent="0.25">
      <c r="A101" s="107"/>
      <c r="B101" s="124" t="s">
        <v>912</v>
      </c>
      <c r="C101" s="125" t="s">
        <v>913</v>
      </c>
      <c r="D101" s="125" t="s">
        <v>665</v>
      </c>
      <c r="E101" s="126">
        <v>173946</v>
      </c>
      <c r="F101" s="127">
        <v>17399</v>
      </c>
      <c r="G101" s="127">
        <v>174888</v>
      </c>
      <c r="H101" s="127">
        <v>175471</v>
      </c>
      <c r="I101" s="119">
        <f t="shared" si="1"/>
        <v>541704</v>
      </c>
      <c r="J101" s="107"/>
      <c r="K101" s="107"/>
      <c r="L101" s="107"/>
    </row>
    <row r="102" spans="1:12" x14ac:dyDescent="0.25">
      <c r="A102" s="107"/>
      <c r="B102" s="115"/>
      <c r="C102" s="133"/>
      <c r="D102" s="139" t="s">
        <v>914</v>
      </c>
      <c r="E102" s="135">
        <f>SUM(E12:E101)</f>
        <v>4509331</v>
      </c>
      <c r="F102" s="135">
        <f t="shared" ref="F102:I102" si="2">SUM(F12:F101)</f>
        <v>4421014</v>
      </c>
      <c r="G102" s="135">
        <f t="shared" si="2"/>
        <v>4579136</v>
      </c>
      <c r="H102" s="135">
        <f t="shared" si="2"/>
        <v>4572430</v>
      </c>
      <c r="I102" s="135">
        <f t="shared" si="2"/>
        <v>18081911</v>
      </c>
      <c r="J102" s="107"/>
      <c r="K102" s="107"/>
      <c r="L102" s="107"/>
    </row>
    <row r="103" spans="1:12" x14ac:dyDescent="0.25">
      <c r="A103" s="107"/>
      <c r="B103" s="107"/>
      <c r="C103" s="107"/>
      <c r="D103" s="107"/>
      <c r="E103" s="107"/>
      <c r="F103" s="107"/>
      <c r="G103" s="107"/>
      <c r="H103" s="107"/>
      <c r="I103" s="107"/>
      <c r="J103" s="107"/>
      <c r="K103" s="107"/>
      <c r="L103" s="107"/>
    </row>
    <row r="104" spans="1:12" x14ac:dyDescent="0.25">
      <c r="A104" s="16" t="s">
        <v>29</v>
      </c>
      <c r="B104" s="140" t="s">
        <v>30</v>
      </c>
      <c r="C104" s="107"/>
      <c r="D104" s="107"/>
      <c r="E104" s="107"/>
      <c r="F104" s="107"/>
      <c r="G104" s="107"/>
      <c r="H104" s="107"/>
      <c r="I104" s="17" t="s">
        <v>31</v>
      </c>
      <c r="J104" s="141"/>
      <c r="K104" s="107"/>
      <c r="L104" s="16" t="s">
        <v>32</v>
      </c>
    </row>
    <row r="105" spans="1:12" x14ac:dyDescent="0.25">
      <c r="A105" s="142">
        <v>1</v>
      </c>
      <c r="B105" s="106" t="s">
        <v>936</v>
      </c>
      <c r="C105" s="143"/>
      <c r="D105" s="143"/>
      <c r="E105" s="143"/>
      <c r="F105" s="143"/>
      <c r="G105" s="143"/>
      <c r="H105" s="143"/>
      <c r="I105" s="39">
        <f>I102</f>
        <v>18081911</v>
      </c>
      <c r="J105" s="143" t="s">
        <v>926</v>
      </c>
      <c r="K105" s="107"/>
      <c r="L105" s="142"/>
    </row>
    <row r="106" spans="1:12" x14ac:dyDescent="0.25">
      <c r="A106" s="142">
        <v>2</v>
      </c>
      <c r="B106" s="106" t="s">
        <v>927</v>
      </c>
      <c r="C106" s="143"/>
      <c r="D106" s="143"/>
      <c r="E106" s="143"/>
      <c r="F106" s="143"/>
      <c r="G106" s="143"/>
      <c r="H106" s="143"/>
      <c r="I106" s="91">
        <v>0.65</v>
      </c>
      <c r="J106" s="143"/>
      <c r="K106" s="107"/>
      <c r="L106" s="142"/>
    </row>
    <row r="107" spans="1:12" x14ac:dyDescent="0.25">
      <c r="A107" s="142">
        <v>3</v>
      </c>
      <c r="B107" s="106" t="s">
        <v>992</v>
      </c>
      <c r="C107" s="143"/>
      <c r="D107" s="143"/>
      <c r="E107" s="143"/>
      <c r="F107" s="143"/>
      <c r="G107" s="143"/>
      <c r="H107" s="143"/>
      <c r="I107" s="144">
        <f>I105/I106</f>
        <v>27818324.615384616</v>
      </c>
      <c r="J107" s="143" t="s">
        <v>926</v>
      </c>
      <c r="K107" s="107"/>
      <c r="L107" s="142" t="s">
        <v>937</v>
      </c>
    </row>
    <row r="108" spans="1:12" x14ac:dyDescent="0.25">
      <c r="A108" s="142"/>
      <c r="B108" s="106" t="s">
        <v>928</v>
      </c>
      <c r="C108" s="143"/>
      <c r="D108" s="143"/>
      <c r="E108" s="143"/>
      <c r="F108" s="143"/>
      <c r="G108" s="143"/>
      <c r="H108" s="143"/>
      <c r="I108" s="143"/>
      <c r="J108" s="143"/>
      <c r="K108" s="107"/>
      <c r="L108" s="142"/>
    </row>
    <row r="109" spans="1:12" x14ac:dyDescent="0.25">
      <c r="A109" s="142">
        <v>4</v>
      </c>
      <c r="B109" s="149" t="s">
        <v>929</v>
      </c>
      <c r="C109" s="150"/>
      <c r="D109" s="143"/>
      <c r="E109" s="143"/>
      <c r="F109" s="143"/>
      <c r="G109" s="143"/>
      <c r="H109" s="143"/>
      <c r="I109" s="147">
        <v>0.13900000000000001</v>
      </c>
      <c r="J109" s="143"/>
      <c r="K109" s="107"/>
      <c r="L109" s="142"/>
    </row>
    <row r="110" spans="1:12" x14ac:dyDescent="0.25">
      <c r="A110" s="142">
        <v>5</v>
      </c>
      <c r="B110" s="149" t="s">
        <v>1012</v>
      </c>
      <c r="C110" s="150"/>
      <c r="D110" s="143"/>
      <c r="E110" s="143"/>
      <c r="F110" s="143"/>
      <c r="G110" s="143"/>
      <c r="H110" s="143"/>
      <c r="I110" s="147">
        <v>0.13400000000000001</v>
      </c>
      <c r="J110" s="143"/>
      <c r="K110" s="107"/>
      <c r="L110" s="142"/>
    </row>
    <row r="111" spans="1:12" x14ac:dyDescent="0.25">
      <c r="A111" s="142">
        <v>6</v>
      </c>
      <c r="B111" s="145" t="s">
        <v>938</v>
      </c>
      <c r="C111" s="143"/>
      <c r="D111" s="143"/>
      <c r="E111" s="143"/>
      <c r="F111" s="143"/>
      <c r="G111" s="143"/>
      <c r="H111" s="143"/>
      <c r="I111" s="143">
        <v>500</v>
      </c>
      <c r="J111" s="106" t="s">
        <v>930</v>
      </c>
      <c r="K111" s="107"/>
      <c r="L111" s="142"/>
    </row>
    <row r="112" spans="1:12" x14ac:dyDescent="0.25">
      <c r="A112" s="142">
        <v>7</v>
      </c>
      <c r="B112" s="145" t="s">
        <v>939</v>
      </c>
      <c r="C112" s="143"/>
      <c r="D112" s="143"/>
      <c r="E112" s="143"/>
      <c r="F112" s="143"/>
      <c r="G112" s="143"/>
      <c r="H112" s="143"/>
      <c r="I112" s="39">
        <v>1500000</v>
      </c>
      <c r="J112" s="106" t="s">
        <v>722</v>
      </c>
      <c r="K112" s="107"/>
      <c r="L112" s="142"/>
    </row>
    <row r="113" spans="1:12" x14ac:dyDescent="0.25">
      <c r="A113" s="101" t="s">
        <v>1009</v>
      </c>
      <c r="B113" s="15" t="s">
        <v>1008</v>
      </c>
      <c r="C113" s="143"/>
      <c r="D113" s="143"/>
      <c r="E113" s="143"/>
      <c r="F113" s="143"/>
      <c r="G113" s="143"/>
      <c r="H113" s="143"/>
      <c r="I113" s="39"/>
      <c r="J113" s="106"/>
      <c r="K113" s="107"/>
      <c r="L113" s="142"/>
    </row>
    <row r="114" spans="1:12" x14ac:dyDescent="0.25">
      <c r="A114" s="101" t="s">
        <v>1010</v>
      </c>
      <c r="B114" s="15" t="s">
        <v>1011</v>
      </c>
      <c r="C114" s="143"/>
      <c r="D114" s="143"/>
      <c r="E114" s="143"/>
      <c r="F114" s="143"/>
      <c r="G114" s="143"/>
      <c r="H114" s="143"/>
      <c r="I114" s="39"/>
      <c r="J114" s="106"/>
      <c r="K114" s="107"/>
      <c r="L114" s="142"/>
    </row>
    <row r="115" spans="1:12" x14ac:dyDescent="0.25">
      <c r="A115" s="107"/>
      <c r="B115" s="107"/>
      <c r="C115" s="107"/>
      <c r="D115" s="107"/>
      <c r="E115" s="107"/>
      <c r="F115" s="107"/>
      <c r="G115" s="107"/>
      <c r="H115" s="107"/>
      <c r="I115" s="107"/>
      <c r="J115" s="107"/>
      <c r="K115" s="107"/>
      <c r="L115" s="142"/>
    </row>
    <row r="116" spans="1:12" x14ac:dyDescent="0.25">
      <c r="A116" s="107"/>
      <c r="B116" s="140" t="s">
        <v>23</v>
      </c>
      <c r="C116" s="107"/>
      <c r="D116" s="107"/>
      <c r="E116" s="107"/>
      <c r="F116" s="107"/>
      <c r="G116" s="107"/>
      <c r="H116" s="107"/>
      <c r="I116" s="107"/>
      <c r="J116" s="107"/>
      <c r="K116" s="107"/>
      <c r="L116" s="142"/>
    </row>
    <row r="117" spans="1:12" x14ac:dyDescent="0.25">
      <c r="A117" s="142">
        <v>8</v>
      </c>
      <c r="B117" s="106" t="s">
        <v>932</v>
      </c>
      <c r="C117" s="143"/>
      <c r="D117" s="143"/>
      <c r="E117" s="143"/>
      <c r="F117" s="143"/>
      <c r="G117" s="143"/>
      <c r="H117" s="143"/>
      <c r="I117" s="39">
        <f>I107*(I109+I110)</f>
        <v>7594402.620000001</v>
      </c>
      <c r="J117" s="106" t="s">
        <v>76</v>
      </c>
      <c r="K117" s="107"/>
      <c r="L117" s="142" t="s">
        <v>941</v>
      </c>
    </row>
    <row r="118" spans="1:12" x14ac:dyDescent="0.25">
      <c r="A118" s="142">
        <v>9</v>
      </c>
      <c r="B118" s="145" t="s">
        <v>940</v>
      </c>
      <c r="C118" s="143"/>
      <c r="D118" s="143"/>
      <c r="E118" s="143"/>
      <c r="F118" s="143"/>
      <c r="G118" s="143"/>
      <c r="H118" s="143"/>
      <c r="I118" s="146">
        <f>I117/(I111*365)</f>
        <v>41.613165041095897</v>
      </c>
      <c r="J118" s="143"/>
      <c r="K118" s="107"/>
      <c r="L118" s="18" t="s">
        <v>942</v>
      </c>
    </row>
    <row r="119" spans="1:12" x14ac:dyDescent="0.25">
      <c r="A119" s="142"/>
      <c r="B119" s="145" t="s">
        <v>952</v>
      </c>
      <c r="C119" s="143"/>
      <c r="D119" s="143"/>
      <c r="E119" s="143"/>
      <c r="F119" s="143"/>
      <c r="G119" s="143"/>
      <c r="H119" s="143"/>
      <c r="I119" s="146">
        <f>(I118*I112)/1000000</f>
        <v>62.419747561643845</v>
      </c>
      <c r="J119" s="106" t="s">
        <v>931</v>
      </c>
      <c r="K119" s="107"/>
      <c r="L119" s="142" t="s">
        <v>943</v>
      </c>
    </row>
  </sheetData>
  <hyperlinks>
    <hyperlink ref="A5" r:id="rId1"/>
    <hyperlink ref="B113" r:id="rId2"/>
    <hyperlink ref="B114" r:id="rId3"/>
  </hyperlinks>
  <pageMargins left="0.7" right="0.7" top="0.75" bottom="0.75" header="0.3" footer="0.3"/>
  <pageSetup scale="58" fitToHeight="0" orientation="portrait" r:id="rId4"/>
  <headerFooter>
    <oddFooter>&amp;CPage 1 of 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topLeftCell="A7" zoomScale="90" zoomScaleNormal="90" workbookViewId="0">
      <selection activeCell="I17" sqref="I17"/>
    </sheetView>
  </sheetViews>
  <sheetFormatPr defaultRowHeight="15" x14ac:dyDescent="0.25"/>
  <cols>
    <col min="2" max="2" width="47.28515625" customWidth="1"/>
    <col min="3" max="3" width="22.140625" customWidth="1"/>
    <col min="4" max="4" width="22.5703125" customWidth="1"/>
    <col min="5" max="5" width="47.85546875" customWidth="1"/>
    <col min="6" max="6" width="23" customWidth="1"/>
    <col min="7" max="7" width="17.42578125" customWidth="1"/>
  </cols>
  <sheetData>
    <row r="1" spans="1:6" x14ac:dyDescent="0.25">
      <c r="A1" t="s">
        <v>731</v>
      </c>
    </row>
    <row r="2" spans="1:6" ht="18.75" x14ac:dyDescent="0.3">
      <c r="A2" s="48" t="s">
        <v>123</v>
      </c>
    </row>
    <row r="3" spans="1:6" x14ac:dyDescent="0.25">
      <c r="A3" s="1"/>
    </row>
    <row r="4" spans="1:6" x14ac:dyDescent="0.25">
      <c r="A4" s="14" t="s">
        <v>985</v>
      </c>
    </row>
    <row r="5" spans="1:6" x14ac:dyDescent="0.25">
      <c r="A5" t="s">
        <v>726</v>
      </c>
    </row>
    <row r="6" spans="1:6" x14ac:dyDescent="0.25">
      <c r="A6" t="s">
        <v>125</v>
      </c>
    </row>
    <row r="7" spans="1:6" x14ac:dyDescent="0.25">
      <c r="A7" s="65" t="s">
        <v>126</v>
      </c>
    </row>
    <row r="8" spans="1:6" x14ac:dyDescent="0.25">
      <c r="A8" s="68" t="s">
        <v>131</v>
      </c>
    </row>
    <row r="9" spans="1:6" x14ac:dyDescent="0.25">
      <c r="B9" s="1"/>
    </row>
    <row r="10" spans="1:6" x14ac:dyDescent="0.25">
      <c r="A10" s="16" t="s">
        <v>29</v>
      </c>
      <c r="B10" s="1"/>
      <c r="C10" s="17" t="s">
        <v>31</v>
      </c>
      <c r="D10" s="17"/>
      <c r="E10" s="16" t="s">
        <v>32</v>
      </c>
      <c r="F10" s="16"/>
    </row>
    <row r="11" spans="1:6" ht="31.5" customHeight="1" x14ac:dyDescent="0.25">
      <c r="B11" s="69" t="s">
        <v>152</v>
      </c>
      <c r="C11" s="57" t="s">
        <v>161</v>
      </c>
      <c r="D11" s="57" t="s">
        <v>1001</v>
      </c>
      <c r="E11" s="66"/>
      <c r="F11" s="66"/>
    </row>
    <row r="12" spans="1:6" x14ac:dyDescent="0.25">
      <c r="A12" s="18">
        <v>1</v>
      </c>
      <c r="B12" s="5" t="s">
        <v>132</v>
      </c>
      <c r="C12" s="52">
        <v>5</v>
      </c>
      <c r="D12" s="52">
        <v>4</v>
      </c>
      <c r="E12" s="67"/>
    </row>
    <row r="13" spans="1:6" x14ac:dyDescent="0.25">
      <c r="A13" s="18">
        <v>2</v>
      </c>
      <c r="B13" s="5" t="s">
        <v>127</v>
      </c>
      <c r="C13" s="52">
        <v>1</v>
      </c>
      <c r="D13" s="52">
        <v>1</v>
      </c>
      <c r="E13" s="67">
        <f>(D27/C26)</f>
        <v>0.53389830508474578</v>
      </c>
    </row>
    <row r="14" spans="1:6" x14ac:dyDescent="0.25">
      <c r="A14" s="18">
        <v>3</v>
      </c>
      <c r="B14" s="5" t="s">
        <v>133</v>
      </c>
      <c r="C14" s="52">
        <v>1</v>
      </c>
      <c r="D14" s="52">
        <v>0</v>
      </c>
      <c r="E14" s="67">
        <f>D28/C26</f>
        <v>8.4745762711864403E-2</v>
      </c>
    </row>
    <row r="15" spans="1:6" x14ac:dyDescent="0.25">
      <c r="A15" s="18">
        <v>4</v>
      </c>
      <c r="B15" s="5" t="s">
        <v>134</v>
      </c>
      <c r="C15" s="52">
        <v>31</v>
      </c>
      <c r="D15" s="52">
        <v>30</v>
      </c>
      <c r="E15" s="67">
        <f>(C27-D27)/C26</f>
        <v>0.3559322033898305</v>
      </c>
    </row>
    <row r="16" spans="1:6" x14ac:dyDescent="0.25">
      <c r="A16" s="18">
        <v>5</v>
      </c>
      <c r="B16" s="5" t="s">
        <v>135</v>
      </c>
      <c r="C16" s="52">
        <v>1</v>
      </c>
      <c r="D16" s="52">
        <v>0</v>
      </c>
      <c r="E16" s="67">
        <f>((C28-D28)/C26)</f>
        <v>2.5423728813559324E-2</v>
      </c>
    </row>
    <row r="17" spans="1:6" x14ac:dyDescent="0.25">
      <c r="A17" s="18">
        <v>6</v>
      </c>
      <c r="B17" s="5" t="s">
        <v>128</v>
      </c>
      <c r="C17" s="52">
        <v>2</v>
      </c>
      <c r="D17" s="52">
        <v>0</v>
      </c>
      <c r="E17" s="101" t="s">
        <v>957</v>
      </c>
    </row>
    <row r="18" spans="1:6" x14ac:dyDescent="0.25">
      <c r="A18" s="18">
        <v>7</v>
      </c>
      <c r="B18" s="5" t="s">
        <v>136</v>
      </c>
      <c r="C18" s="52">
        <v>3</v>
      </c>
      <c r="D18" s="52">
        <v>1</v>
      </c>
      <c r="E18" s="101" t="s">
        <v>958</v>
      </c>
    </row>
    <row r="19" spans="1:6" x14ac:dyDescent="0.25">
      <c r="A19" s="18">
        <v>8</v>
      </c>
      <c r="B19" s="5" t="s">
        <v>137</v>
      </c>
      <c r="C19" s="52">
        <v>6</v>
      </c>
      <c r="D19" s="52">
        <v>6</v>
      </c>
      <c r="E19" s="101" t="s">
        <v>959</v>
      </c>
    </row>
    <row r="20" spans="1:6" x14ac:dyDescent="0.25">
      <c r="A20" s="18">
        <v>9</v>
      </c>
      <c r="B20" s="5" t="s">
        <v>129</v>
      </c>
      <c r="C20" s="52">
        <v>0</v>
      </c>
      <c r="D20" s="52">
        <v>0</v>
      </c>
      <c r="E20" s="101" t="s">
        <v>960</v>
      </c>
    </row>
    <row r="21" spans="1:6" x14ac:dyDescent="0.25">
      <c r="A21" s="18">
        <v>10</v>
      </c>
      <c r="B21" s="5" t="s">
        <v>138</v>
      </c>
      <c r="C21" s="52">
        <v>2</v>
      </c>
      <c r="D21" s="52">
        <v>0</v>
      </c>
      <c r="E21" s="67"/>
    </row>
    <row r="22" spans="1:6" x14ac:dyDescent="0.25">
      <c r="A22" s="18">
        <v>11</v>
      </c>
      <c r="B22" s="5" t="s">
        <v>139</v>
      </c>
      <c r="C22" s="52">
        <v>39</v>
      </c>
      <c r="D22" s="52">
        <v>8</v>
      </c>
      <c r="E22" s="67"/>
    </row>
    <row r="23" spans="1:6" x14ac:dyDescent="0.25">
      <c r="A23" s="18">
        <v>12</v>
      </c>
      <c r="B23" s="5" t="s">
        <v>140</v>
      </c>
      <c r="C23" s="52">
        <v>16</v>
      </c>
      <c r="D23" s="52">
        <v>14</v>
      </c>
      <c r="E23" s="67"/>
    </row>
    <row r="24" spans="1:6" x14ac:dyDescent="0.25">
      <c r="A24" s="18">
        <v>13</v>
      </c>
      <c r="B24" s="5" t="s">
        <v>130</v>
      </c>
      <c r="C24" s="52">
        <v>10</v>
      </c>
      <c r="D24" s="52">
        <v>9</v>
      </c>
      <c r="E24" s="67"/>
    </row>
    <row r="25" spans="1:6" x14ac:dyDescent="0.25">
      <c r="A25" s="18">
        <v>14</v>
      </c>
      <c r="B25" s="5" t="s">
        <v>141</v>
      </c>
      <c r="C25" s="52">
        <v>1</v>
      </c>
      <c r="D25" s="52">
        <v>0</v>
      </c>
      <c r="E25" s="67"/>
    </row>
    <row r="26" spans="1:6" x14ac:dyDescent="0.25">
      <c r="A26" s="18">
        <v>15</v>
      </c>
      <c r="B26" s="70" t="s">
        <v>162</v>
      </c>
      <c r="C26" s="52">
        <f>SUM(C12:C25)</f>
        <v>118</v>
      </c>
      <c r="D26" s="52">
        <f>SUM(D12:D25)</f>
        <v>73</v>
      </c>
      <c r="E26" s="67"/>
    </row>
    <row r="27" spans="1:6" x14ac:dyDescent="0.25">
      <c r="A27" s="18">
        <v>16</v>
      </c>
      <c r="B27" s="103" t="s">
        <v>954</v>
      </c>
      <c r="C27" s="52">
        <f>C12+C14+C15+C16+C18+C19+C21+C22+C23+C25</f>
        <v>105</v>
      </c>
      <c r="D27" s="52">
        <f>D12+D14+D15+D16+D18+D19+D21+D22+D23+D25</f>
        <v>63</v>
      </c>
      <c r="E27" s="67"/>
    </row>
    <row r="28" spans="1:6" x14ac:dyDescent="0.25">
      <c r="A28" s="18">
        <v>17</v>
      </c>
      <c r="B28" s="103" t="s">
        <v>955</v>
      </c>
      <c r="C28" s="52">
        <f>C13+C17+C20+C24</f>
        <v>13</v>
      </c>
      <c r="D28" s="52">
        <f>D13+D17+D20+D24</f>
        <v>10</v>
      </c>
      <c r="E28" s="67"/>
    </row>
    <row r="29" spans="1:6" x14ac:dyDescent="0.25">
      <c r="B29" s="12" t="s">
        <v>160</v>
      </c>
      <c r="E29" s="67"/>
      <c r="F29" s="67"/>
    </row>
    <row r="30" spans="1:6" x14ac:dyDescent="0.25">
      <c r="E30" s="67"/>
      <c r="F30" s="67"/>
    </row>
    <row r="31" spans="1:6" x14ac:dyDescent="0.25">
      <c r="B31" s="14" t="s">
        <v>23</v>
      </c>
      <c r="E31" s="67"/>
      <c r="F31" s="67"/>
    </row>
    <row r="32" spans="1:6" ht="30" x14ac:dyDescent="0.25">
      <c r="B32" s="13" t="s">
        <v>961</v>
      </c>
      <c r="C32" s="88">
        <f>D27/D26</f>
        <v>0.86301369863013699</v>
      </c>
      <c r="D32" s="43"/>
      <c r="E32" s="66" t="s">
        <v>956</v>
      </c>
    </row>
  </sheetData>
  <hyperlinks>
    <hyperlink ref="A8" r:id="rId1"/>
  </hyperlinks>
  <pageMargins left="0.7" right="0.7" top="0.75" bottom="0.75" header="0.3" footer="0.3"/>
  <pageSetup scale="8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tabSelected="1" topLeftCell="A2" zoomScale="80" zoomScaleNormal="80" workbookViewId="0">
      <selection activeCell="D13" sqref="D13"/>
    </sheetView>
  </sheetViews>
  <sheetFormatPr defaultRowHeight="15" x14ac:dyDescent="0.25"/>
  <cols>
    <col min="1" max="1" width="25" customWidth="1"/>
    <col min="2" max="2" width="92.28515625" customWidth="1"/>
    <col min="3" max="3" width="13.85546875" customWidth="1"/>
    <col min="4" max="4" width="76.42578125" bestFit="1" customWidth="1"/>
  </cols>
  <sheetData>
    <row r="1" spans="1:4" x14ac:dyDescent="0.25">
      <c r="A1" s="1" t="s">
        <v>1014</v>
      </c>
    </row>
    <row r="2" spans="1:4" x14ac:dyDescent="0.25">
      <c r="A2" s="1" t="s">
        <v>58</v>
      </c>
    </row>
    <row r="4" spans="1:4" x14ac:dyDescent="0.25">
      <c r="A4" s="30" t="s">
        <v>59</v>
      </c>
      <c r="B4" s="30" t="s">
        <v>60</v>
      </c>
      <c r="C4" s="49" t="s">
        <v>61</v>
      </c>
      <c r="D4" s="30" t="s">
        <v>2</v>
      </c>
    </row>
    <row r="5" spans="1:4" ht="60" x14ac:dyDescent="0.25">
      <c r="A5" s="13" t="s">
        <v>91</v>
      </c>
      <c r="B5" s="29" t="s">
        <v>62</v>
      </c>
      <c r="C5" s="18">
        <f>Contents!A5</f>
        <v>1</v>
      </c>
      <c r="D5" s="29" t="str">
        <f>Contents!B5</f>
        <v>CO2 Reduction Calculation for Post-Consumer Food Waste Diversion Project</v>
      </c>
    </row>
    <row r="6" spans="1:4" x14ac:dyDescent="0.25">
      <c r="A6" t="s">
        <v>91</v>
      </c>
      <c r="B6" s="29" t="s">
        <v>64</v>
      </c>
      <c r="C6" s="18">
        <f>Contents!A5</f>
        <v>1</v>
      </c>
      <c r="D6" s="29" t="str">
        <f>Contents!B5</f>
        <v>CO2 Reduction Calculation for Post-Consumer Food Waste Diversion Project</v>
      </c>
    </row>
    <row r="7" spans="1:4" ht="30" x14ac:dyDescent="0.25">
      <c r="A7" t="s">
        <v>92</v>
      </c>
      <c r="B7" s="13" t="s">
        <v>63</v>
      </c>
      <c r="C7" s="18">
        <f>Contents!A7</f>
        <v>3</v>
      </c>
      <c r="D7" s="29" t="str">
        <f>Contents!B7</f>
        <v>Estimated Biogas Production from Food Waste</v>
      </c>
    </row>
    <row r="8" spans="1:4" x14ac:dyDescent="0.25">
      <c r="A8" t="s">
        <v>93</v>
      </c>
      <c r="B8" t="s">
        <v>66</v>
      </c>
      <c r="C8" s="18">
        <f>Contents!A6</f>
        <v>2</v>
      </c>
      <c r="D8" s="29" t="str">
        <f>Contents!B6</f>
        <v>Estimated Annual Carbon Credit Calculation</v>
      </c>
    </row>
    <row r="9" spans="1:4" ht="30" x14ac:dyDescent="0.25">
      <c r="A9" s="13" t="s">
        <v>94</v>
      </c>
      <c r="B9" s="13" t="s">
        <v>65</v>
      </c>
      <c r="C9" s="18">
        <f>Contents!A6</f>
        <v>2</v>
      </c>
      <c r="D9" s="13" t="str">
        <f>Contents!B6</f>
        <v>Estimated Annual Carbon Credit Calculation</v>
      </c>
    </row>
    <row r="10" spans="1:4" ht="50.25" customHeight="1" x14ac:dyDescent="0.25">
      <c r="A10" t="s">
        <v>95</v>
      </c>
      <c r="B10" s="152" t="s">
        <v>1019</v>
      </c>
      <c r="C10" s="18">
        <f>Contents!A8</f>
        <v>4</v>
      </c>
      <c r="D10" s="13" t="str">
        <f>Contents!B8</f>
        <v>Estimated Amount of Renewable Natural Gas from 20 Biogas Conditioning/Upgrading Systems</v>
      </c>
    </row>
    <row r="11" spans="1:4" ht="45" x14ac:dyDescent="0.25">
      <c r="A11" t="s">
        <v>95</v>
      </c>
      <c r="B11" s="13" t="s">
        <v>67</v>
      </c>
      <c r="C11" s="18">
        <f>Contents!A9</f>
        <v>5</v>
      </c>
      <c r="D11" s="13" t="str">
        <f>Contents!B9</f>
        <v>Estimated Amount of Renewable Power Generated from 20 RNG Pipeline Injection Projects</v>
      </c>
    </row>
    <row r="12" spans="1:4" ht="60" x14ac:dyDescent="0.25">
      <c r="A12" t="s">
        <v>963</v>
      </c>
      <c r="B12" s="13" t="s">
        <v>994</v>
      </c>
      <c r="C12" s="18">
        <f>Contents!A10</f>
        <v>6</v>
      </c>
      <c r="D12" t="str">
        <f>Contents!B10</f>
        <v>Potential for Biogas Production - Wastewater Treatment Facilities</v>
      </c>
    </row>
    <row r="13" spans="1:4" ht="60" x14ac:dyDescent="0.25">
      <c r="A13" t="s">
        <v>963</v>
      </c>
      <c r="B13" s="13" t="s">
        <v>994</v>
      </c>
      <c r="C13" s="18">
        <f>Contents!A11</f>
        <v>7</v>
      </c>
      <c r="D13" t="str">
        <f>Contents!B11</f>
        <v>Potential for Biogas Production - Animal Feeding Operations</v>
      </c>
    </row>
    <row r="14" spans="1:4" ht="60" x14ac:dyDescent="0.25">
      <c r="A14" t="s">
        <v>963</v>
      </c>
      <c r="B14" s="13" t="s">
        <v>994</v>
      </c>
      <c r="C14" s="18">
        <f>Contents!A12</f>
        <v>8</v>
      </c>
      <c r="D14" t="str">
        <f>Contents!B12</f>
        <v>Potential for Biogas Production - Landfill Diverted Food/Green Waste</v>
      </c>
    </row>
    <row r="15" spans="1:4" ht="30" x14ac:dyDescent="0.25">
      <c r="A15" t="s">
        <v>144</v>
      </c>
      <c r="B15" s="13" t="s">
        <v>124</v>
      </c>
      <c r="C15" s="18">
        <f>Contents!A13</f>
        <v>9</v>
      </c>
      <c r="D15" t="str">
        <f>Contents!B13</f>
        <v>Breakdown of Biogas Upgrading Plants by Country - 2009</v>
      </c>
    </row>
    <row r="16" spans="1:4" ht="45" x14ac:dyDescent="0.25">
      <c r="A16" t="s">
        <v>96</v>
      </c>
      <c r="B16" s="13" t="s">
        <v>97</v>
      </c>
      <c r="C16" s="18">
        <f>Contents!A7</f>
        <v>3</v>
      </c>
      <c r="D16" t="str">
        <f>Contents!B7</f>
        <v>Estimated Biogas Production from Food Waste</v>
      </c>
    </row>
    <row r="17" spans="1:4" ht="60" x14ac:dyDescent="0.25">
      <c r="A17" t="s">
        <v>98</v>
      </c>
      <c r="B17" s="13" t="s">
        <v>100</v>
      </c>
      <c r="C17" s="18">
        <f>Contents!A5</f>
        <v>1</v>
      </c>
      <c r="D17" t="str">
        <f>Contents!B5</f>
        <v>CO2 Reduction Calculation for Post-Consumer Food Waste Diversion Project</v>
      </c>
    </row>
    <row r="18" spans="1:4" x14ac:dyDescent="0.25">
      <c r="A18" t="s">
        <v>98</v>
      </c>
      <c r="B18" s="13" t="s">
        <v>64</v>
      </c>
      <c r="C18" s="18">
        <f>Contents!A5</f>
        <v>1</v>
      </c>
      <c r="D18" t="str">
        <f>Contents!B5</f>
        <v>CO2 Reduction Calculation for Post-Consumer Food Waste Diversion Project</v>
      </c>
    </row>
    <row r="19" spans="1:4" ht="30" x14ac:dyDescent="0.25">
      <c r="A19" t="s">
        <v>98</v>
      </c>
      <c r="B19" s="13" t="s">
        <v>99</v>
      </c>
      <c r="C19" s="18">
        <f>Contents!A6</f>
        <v>2</v>
      </c>
      <c r="D19" s="13" t="str">
        <f>Contents!B6</f>
        <v>Estimated Annual Carbon Credit Calculation</v>
      </c>
    </row>
  </sheetData>
  <pageMargins left="0.7" right="0.7"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13" zoomScale="80" zoomScaleNormal="80" workbookViewId="0">
      <selection activeCell="C37" sqref="C37"/>
    </sheetView>
  </sheetViews>
  <sheetFormatPr defaultRowHeight="15" x14ac:dyDescent="0.25"/>
  <cols>
    <col min="1" max="1" width="7.5703125" customWidth="1"/>
    <col min="2" max="2" width="58.85546875" customWidth="1"/>
    <col min="3" max="3" width="14.42578125" customWidth="1"/>
    <col min="4" max="4" width="29.140625" customWidth="1"/>
    <col min="5" max="5" width="6.42578125" customWidth="1"/>
    <col min="6" max="6" width="24.7109375" customWidth="1"/>
  </cols>
  <sheetData>
    <row r="1" spans="1:5" x14ac:dyDescent="0.25">
      <c r="A1" t="s">
        <v>148</v>
      </c>
    </row>
    <row r="2" spans="1:5" ht="18.75" x14ac:dyDescent="0.3">
      <c r="A2" s="48" t="s">
        <v>156</v>
      </c>
    </row>
    <row r="4" spans="1:5" x14ac:dyDescent="0.25">
      <c r="B4" s="14" t="s">
        <v>985</v>
      </c>
    </row>
    <row r="5" spans="1:5" x14ac:dyDescent="0.25">
      <c r="B5" s="1" t="s">
        <v>4</v>
      </c>
    </row>
    <row r="6" spans="1:5" x14ac:dyDescent="0.25">
      <c r="B6" s="1" t="s">
        <v>5</v>
      </c>
    </row>
    <row r="7" spans="1:5" x14ac:dyDescent="0.25">
      <c r="B7" s="1" t="s">
        <v>6</v>
      </c>
    </row>
    <row r="8" spans="1:5" x14ac:dyDescent="0.25">
      <c r="B8" s="15" t="s">
        <v>22</v>
      </c>
      <c r="C8" s="1"/>
    </row>
    <row r="9" spans="1:5" x14ac:dyDescent="0.25">
      <c r="B9" s="2" t="s">
        <v>7</v>
      </c>
      <c r="C9" s="3" t="s">
        <v>8</v>
      </c>
      <c r="D9" s="4"/>
    </row>
    <row r="10" spans="1:5" x14ac:dyDescent="0.25">
      <c r="B10" s="5" t="s">
        <v>9</v>
      </c>
      <c r="C10" s="6">
        <v>150000</v>
      </c>
      <c r="D10" s="7" t="s">
        <v>10</v>
      </c>
      <c r="E10" s="1"/>
    </row>
    <row r="11" spans="1:5" x14ac:dyDescent="0.25">
      <c r="B11" s="5" t="s">
        <v>11</v>
      </c>
      <c r="C11" s="8" t="s">
        <v>12</v>
      </c>
      <c r="D11" s="9"/>
    </row>
    <row r="12" spans="1:5" x14ac:dyDescent="0.25">
      <c r="B12" s="5" t="s">
        <v>13</v>
      </c>
      <c r="C12" s="10">
        <v>15000000</v>
      </c>
      <c r="D12" s="7"/>
    </row>
    <row r="13" spans="1:5" x14ac:dyDescent="0.25">
      <c r="B13" s="5" t="s">
        <v>14</v>
      </c>
      <c r="C13" s="11">
        <v>3500000</v>
      </c>
      <c r="D13" s="9"/>
    </row>
    <row r="14" spans="1:5" x14ac:dyDescent="0.25">
      <c r="B14" s="5" t="s">
        <v>15</v>
      </c>
      <c r="C14" s="10">
        <v>2500000</v>
      </c>
      <c r="D14" s="7"/>
    </row>
    <row r="15" spans="1:5" x14ac:dyDescent="0.25">
      <c r="B15" s="5" t="s">
        <v>16</v>
      </c>
      <c r="C15" s="11">
        <v>6000000</v>
      </c>
      <c r="D15" s="9"/>
    </row>
    <row r="16" spans="1:5" x14ac:dyDescent="0.25">
      <c r="B16" s="5" t="s">
        <v>17</v>
      </c>
      <c r="C16" s="10">
        <v>9056000</v>
      </c>
      <c r="D16" s="7"/>
    </row>
    <row r="17" spans="1:6" x14ac:dyDescent="0.25">
      <c r="B17" s="5" t="s">
        <v>18</v>
      </c>
      <c r="C17" s="11">
        <v>3056000</v>
      </c>
      <c r="D17" s="9"/>
    </row>
    <row r="18" spans="1:6" x14ac:dyDescent="0.25">
      <c r="B18" s="44" t="s">
        <v>68</v>
      </c>
      <c r="C18" s="31"/>
      <c r="D18" s="32"/>
    </row>
    <row r="19" spans="1:6" x14ac:dyDescent="0.25">
      <c r="B19" s="12" t="s">
        <v>69</v>
      </c>
    </row>
    <row r="20" spans="1:6" x14ac:dyDescent="0.25">
      <c r="B20" s="12" t="s">
        <v>19</v>
      </c>
    </row>
    <row r="21" spans="1:6" x14ac:dyDescent="0.25">
      <c r="B21" s="12" t="s">
        <v>70</v>
      </c>
    </row>
    <row r="22" spans="1:6" x14ac:dyDescent="0.25">
      <c r="B22" s="12" t="s">
        <v>20</v>
      </c>
    </row>
    <row r="23" spans="1:6" x14ac:dyDescent="0.25">
      <c r="B23" s="12" t="s">
        <v>21</v>
      </c>
    </row>
    <row r="25" spans="1:6" x14ac:dyDescent="0.25">
      <c r="A25" s="16" t="s">
        <v>71</v>
      </c>
      <c r="B25" s="14" t="s">
        <v>30</v>
      </c>
      <c r="C25" s="17" t="s">
        <v>31</v>
      </c>
      <c r="D25" s="43"/>
      <c r="F25" s="16" t="s">
        <v>32</v>
      </c>
    </row>
    <row r="26" spans="1:6" x14ac:dyDescent="0.25">
      <c r="A26" s="18">
        <v>1</v>
      </c>
      <c r="B26" s="28" t="s">
        <v>74</v>
      </c>
      <c r="C26" s="28"/>
      <c r="D26" s="28"/>
    </row>
    <row r="27" spans="1:6" x14ac:dyDescent="0.25">
      <c r="A27" s="18">
        <v>2</v>
      </c>
      <c r="B27" s="28" t="s">
        <v>75</v>
      </c>
      <c r="C27" s="42">
        <f>C10</f>
        <v>150000</v>
      </c>
      <c r="D27" s="42" t="s">
        <v>76</v>
      </c>
    </row>
    <row r="28" spans="1:6" x14ac:dyDescent="0.25">
      <c r="A28" s="18">
        <v>3</v>
      </c>
      <c r="B28" s="28" t="s">
        <v>72</v>
      </c>
      <c r="C28" s="35">
        <v>8</v>
      </c>
      <c r="D28" s="28" t="s">
        <v>24</v>
      </c>
    </row>
    <row r="29" spans="1:6" x14ac:dyDescent="0.25">
      <c r="A29" s="18">
        <v>4</v>
      </c>
      <c r="B29" s="28" t="s">
        <v>73</v>
      </c>
      <c r="C29" s="36">
        <v>450000</v>
      </c>
      <c r="D29" s="28" t="s">
        <v>88</v>
      </c>
    </row>
    <row r="30" spans="1:6" x14ac:dyDescent="0.25">
      <c r="A30" s="18">
        <v>5</v>
      </c>
      <c r="B30" s="41" t="s">
        <v>25</v>
      </c>
      <c r="C30" s="28">
        <v>5.0999999999999996</v>
      </c>
      <c r="D30" s="34" t="s">
        <v>26</v>
      </c>
    </row>
    <row r="31" spans="1:6" x14ac:dyDescent="0.25">
      <c r="A31" s="18"/>
      <c r="B31" t="s">
        <v>81</v>
      </c>
    </row>
    <row r="32" spans="1:6" x14ac:dyDescent="0.25">
      <c r="A32" s="18"/>
      <c r="B32" s="15" t="s">
        <v>80</v>
      </c>
    </row>
    <row r="33" spans="1:6" x14ac:dyDescent="0.25">
      <c r="A33" s="18"/>
      <c r="C33" s="33"/>
    </row>
    <row r="34" spans="1:6" x14ac:dyDescent="0.25">
      <c r="A34" s="16"/>
      <c r="B34" s="14" t="s">
        <v>23</v>
      </c>
    </row>
    <row r="35" spans="1:6" x14ac:dyDescent="0.25">
      <c r="A35" s="18">
        <v>6</v>
      </c>
      <c r="B35" s="28" t="s">
        <v>980</v>
      </c>
      <c r="C35" s="39">
        <f>C29/C28</f>
        <v>56250</v>
      </c>
      <c r="D35" s="28" t="s">
        <v>965</v>
      </c>
      <c r="F35" s="18" t="s">
        <v>77</v>
      </c>
    </row>
    <row r="36" spans="1:6" x14ac:dyDescent="0.25">
      <c r="A36" s="18">
        <v>7</v>
      </c>
      <c r="B36" s="28" t="s">
        <v>982</v>
      </c>
      <c r="C36" s="40">
        <f>C35/C27</f>
        <v>0.375</v>
      </c>
      <c r="D36" s="28" t="s">
        <v>1003</v>
      </c>
      <c r="F36" s="18" t="s">
        <v>78</v>
      </c>
    </row>
    <row r="37" spans="1:6" ht="30" x14ac:dyDescent="0.25">
      <c r="A37" s="18">
        <v>9</v>
      </c>
      <c r="B37" s="38" t="s">
        <v>981</v>
      </c>
      <c r="C37" s="42">
        <f>C35/C30</f>
        <v>11029.411764705883</v>
      </c>
      <c r="D37" s="34" t="s">
        <v>27</v>
      </c>
      <c r="F37" s="18" t="s">
        <v>79</v>
      </c>
    </row>
  </sheetData>
  <hyperlinks>
    <hyperlink ref="B8" r:id="rId1"/>
    <hyperlink ref="B32" r:id="rId2"/>
  </hyperlinks>
  <pageMargins left="0.7" right="0.7" top="0.75" bottom="0.75" header="0.3" footer="0.3"/>
  <pageSetup scale="67"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zoomScale="80" zoomScaleNormal="80" workbookViewId="0">
      <selection activeCell="J11" sqref="J11"/>
    </sheetView>
  </sheetViews>
  <sheetFormatPr defaultRowHeight="15" x14ac:dyDescent="0.25"/>
  <cols>
    <col min="2" max="2" width="14" customWidth="1"/>
    <col min="3" max="4" width="10.140625" customWidth="1"/>
    <col min="5" max="5" width="14.28515625" bestFit="1" customWidth="1"/>
    <col min="6" max="6" width="13.42578125" customWidth="1"/>
  </cols>
  <sheetData>
    <row r="1" spans="1:16" x14ac:dyDescent="0.25">
      <c r="A1" t="s">
        <v>149</v>
      </c>
    </row>
    <row r="2" spans="1:16" ht="18.75" x14ac:dyDescent="0.3">
      <c r="A2" s="48" t="s">
        <v>1004</v>
      </c>
    </row>
    <row r="3" spans="1:16" x14ac:dyDescent="0.25">
      <c r="A3" s="14"/>
    </row>
    <row r="4" spans="1:16" x14ac:dyDescent="0.25">
      <c r="A4" s="14" t="s">
        <v>985</v>
      </c>
    </row>
    <row r="5" spans="1:16" x14ac:dyDescent="0.25">
      <c r="A5" s="1" t="s">
        <v>986</v>
      </c>
    </row>
    <row r="6" spans="1:16" x14ac:dyDescent="0.25">
      <c r="A6" s="15" t="s">
        <v>82</v>
      </c>
    </row>
    <row r="7" spans="1:16" x14ac:dyDescent="0.25">
      <c r="A7" s="45">
        <v>2013</v>
      </c>
      <c r="B7" s="45">
        <v>2014</v>
      </c>
      <c r="C7" s="45">
        <v>2015</v>
      </c>
      <c r="D7" s="45">
        <v>2016</v>
      </c>
      <c r="E7" s="45">
        <v>2017</v>
      </c>
      <c r="F7" s="45">
        <v>2018</v>
      </c>
      <c r="G7" s="45">
        <v>2019</v>
      </c>
      <c r="H7" s="45">
        <v>2020</v>
      </c>
      <c r="I7" s="45">
        <v>2021</v>
      </c>
      <c r="J7" s="45">
        <v>2022</v>
      </c>
      <c r="K7" s="45">
        <v>2023</v>
      </c>
      <c r="L7" s="45">
        <v>2024</v>
      </c>
      <c r="M7" s="45">
        <v>2025</v>
      </c>
      <c r="N7" s="45">
        <v>2026</v>
      </c>
      <c r="O7" s="45">
        <v>2027</v>
      </c>
      <c r="P7" s="37" t="s">
        <v>83</v>
      </c>
    </row>
    <row r="8" spans="1:16" x14ac:dyDescent="0.25">
      <c r="A8" s="46">
        <v>16.289416096682764</v>
      </c>
      <c r="B8" s="46">
        <v>22.294012349781152</v>
      </c>
      <c r="C8" s="46">
        <v>26.083891641243298</v>
      </c>
      <c r="D8" s="46">
        <v>27.889280465367783</v>
      </c>
      <c r="E8" s="46">
        <v>29.87810620347188</v>
      </c>
      <c r="F8" s="46">
        <v>31.995471193653717</v>
      </c>
      <c r="G8" s="46">
        <v>34.249240233709827</v>
      </c>
      <c r="H8" s="46">
        <v>36.647742496609844</v>
      </c>
      <c r="I8" s="46">
        <v>39.19979828073933</v>
      </c>
      <c r="J8" s="46">
        <v>41.856673497545003</v>
      </c>
      <c r="K8" s="46">
        <v>44.711091479146141</v>
      </c>
      <c r="L8" s="46">
        <v>47.745629103123932</v>
      </c>
      <c r="M8" s="46">
        <v>51.004670640219196</v>
      </c>
      <c r="N8" s="46">
        <v>54.469470680261672</v>
      </c>
      <c r="O8" s="46">
        <v>58.226240406041242</v>
      </c>
      <c r="P8" s="47">
        <f>AVERAGE(A8:O8)</f>
        <v>37.502715651173119</v>
      </c>
    </row>
    <row r="10" spans="1:16" x14ac:dyDescent="0.25">
      <c r="A10" s="16" t="s">
        <v>29</v>
      </c>
      <c r="B10" s="17" t="s">
        <v>30</v>
      </c>
      <c r="C10" s="43"/>
      <c r="D10" s="43"/>
      <c r="E10" s="17" t="s">
        <v>31</v>
      </c>
      <c r="F10" s="43"/>
      <c r="H10" s="17" t="s">
        <v>32</v>
      </c>
      <c r="I10" s="43"/>
    </row>
    <row r="11" spans="1:16" ht="48" customHeight="1" x14ac:dyDescent="0.25">
      <c r="A11" s="18">
        <v>1</v>
      </c>
      <c r="B11" s="50" t="s">
        <v>90</v>
      </c>
      <c r="C11" s="50"/>
      <c r="D11" s="50"/>
      <c r="E11" s="19">
        <f>'Workpaper 1'!C35</f>
        <v>56250</v>
      </c>
      <c r="F11" t="str">
        <f>'Workpaper 1'!D35</f>
        <v>MTCO2E/year</v>
      </c>
    </row>
    <row r="12" spans="1:16" ht="30" x14ac:dyDescent="0.25">
      <c r="A12" s="18">
        <v>2</v>
      </c>
      <c r="B12" s="50" t="s">
        <v>89</v>
      </c>
      <c r="C12" s="50"/>
      <c r="D12" s="50"/>
      <c r="E12" s="51">
        <f>P8</f>
        <v>37.502715651173119</v>
      </c>
      <c r="F12" s="104" t="s">
        <v>966</v>
      </c>
    </row>
    <row r="13" spans="1:16" x14ac:dyDescent="0.25">
      <c r="B13" s="13"/>
      <c r="C13" s="13"/>
      <c r="D13" s="13"/>
    </row>
    <row r="14" spans="1:16" x14ac:dyDescent="0.25">
      <c r="B14" s="17" t="s">
        <v>23</v>
      </c>
      <c r="C14" s="43"/>
      <c r="D14" s="43"/>
    </row>
    <row r="15" spans="1:16" ht="30" x14ac:dyDescent="0.25">
      <c r="B15" s="50" t="s">
        <v>995</v>
      </c>
      <c r="C15" s="50"/>
      <c r="D15" s="50"/>
      <c r="E15" s="33">
        <f>E11*E12</f>
        <v>2109527.755378488</v>
      </c>
      <c r="F15" t="s">
        <v>88</v>
      </c>
      <c r="H15" s="43" t="s">
        <v>44</v>
      </c>
      <c r="I15" s="43"/>
    </row>
  </sheetData>
  <hyperlinks>
    <hyperlink ref="A6" r:id="rId1"/>
  </hyperlinks>
  <pageMargins left="0.7" right="0.7" top="0.75" bottom="0.75" header="0.3" footer="0.3"/>
  <pageSetup scale="76"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topLeftCell="A40" zoomScale="80" zoomScaleNormal="80" workbookViewId="0">
      <selection activeCell="G34" sqref="G34"/>
    </sheetView>
  </sheetViews>
  <sheetFormatPr defaultRowHeight="15" x14ac:dyDescent="0.25"/>
  <cols>
    <col min="1" max="1" width="9.42578125" customWidth="1"/>
    <col min="2" max="2" width="35.85546875" customWidth="1"/>
    <col min="3" max="3" width="26" customWidth="1"/>
    <col min="4" max="4" width="21.85546875" customWidth="1"/>
    <col min="5" max="5" width="7.28515625" customWidth="1"/>
    <col min="6" max="6" width="16.85546875" customWidth="1"/>
    <col min="7" max="7" width="15.85546875" customWidth="1"/>
  </cols>
  <sheetData>
    <row r="1" spans="1:3" x14ac:dyDescent="0.25">
      <c r="A1" t="s">
        <v>150</v>
      </c>
    </row>
    <row r="2" spans="1:3" ht="18.75" x14ac:dyDescent="0.3">
      <c r="A2" s="48" t="s">
        <v>28</v>
      </c>
    </row>
    <row r="3" spans="1:3" ht="13.5" customHeight="1" x14ac:dyDescent="0.3">
      <c r="A3" s="48"/>
    </row>
    <row r="4" spans="1:3" ht="13.5" customHeight="1" x14ac:dyDescent="0.25">
      <c r="A4" t="s">
        <v>157</v>
      </c>
    </row>
    <row r="5" spans="1:3" ht="13.5" customHeight="1" x14ac:dyDescent="0.25">
      <c r="A5" t="s">
        <v>967</v>
      </c>
    </row>
    <row r="6" spans="1:3" ht="13.5" customHeight="1" x14ac:dyDescent="0.25">
      <c r="A6" t="s">
        <v>996</v>
      </c>
    </row>
    <row r="7" spans="1:3" ht="13.5" customHeight="1" x14ac:dyDescent="0.25">
      <c r="A7" t="s">
        <v>158</v>
      </c>
    </row>
    <row r="8" spans="1:3" ht="13.5" customHeight="1" x14ac:dyDescent="0.25">
      <c r="A8" t="s">
        <v>159</v>
      </c>
    </row>
    <row r="9" spans="1:3" ht="14.25" customHeight="1" x14ac:dyDescent="0.3">
      <c r="A9" s="48"/>
    </row>
    <row r="10" spans="1:3" x14ac:dyDescent="0.25">
      <c r="A10" s="14" t="s">
        <v>987</v>
      </c>
    </row>
    <row r="11" spans="1:3" x14ac:dyDescent="0.25">
      <c r="A11" s="1" t="s">
        <v>984</v>
      </c>
    </row>
    <row r="12" spans="1:3" x14ac:dyDescent="0.25">
      <c r="A12" s="1" t="s">
        <v>111</v>
      </c>
    </row>
    <row r="13" spans="1:3" x14ac:dyDescent="0.25">
      <c r="A13" s="1" t="s">
        <v>112</v>
      </c>
    </row>
    <row r="14" spans="1:3" ht="18" customHeight="1" x14ac:dyDescent="0.25">
      <c r="A14" s="15" t="s">
        <v>122</v>
      </c>
    </row>
    <row r="15" spans="1:3" ht="31.5" customHeight="1" x14ac:dyDescent="0.25">
      <c r="A15" s="1"/>
      <c r="B15" s="56" t="s">
        <v>101</v>
      </c>
      <c r="C15" s="57" t="s">
        <v>118</v>
      </c>
    </row>
    <row r="16" spans="1:3" x14ac:dyDescent="0.25">
      <c r="A16" s="1"/>
      <c r="B16" s="60" t="s">
        <v>105</v>
      </c>
      <c r="C16" s="61" t="s">
        <v>113</v>
      </c>
    </row>
    <row r="17" spans="1:7" x14ac:dyDescent="0.25">
      <c r="A17" s="1"/>
      <c r="B17" s="52" t="s">
        <v>103</v>
      </c>
      <c r="C17" s="52" t="s">
        <v>104</v>
      </c>
    </row>
    <row r="18" spans="1:7" x14ac:dyDescent="0.25">
      <c r="A18" s="1"/>
      <c r="B18" s="52" t="s">
        <v>114</v>
      </c>
      <c r="C18" s="52" t="s">
        <v>115</v>
      </c>
    </row>
    <row r="19" spans="1:7" x14ac:dyDescent="0.25">
      <c r="A19" s="1"/>
      <c r="B19" s="52" t="s">
        <v>117</v>
      </c>
      <c r="C19" s="52" t="s">
        <v>106</v>
      </c>
    </row>
    <row r="20" spans="1:7" x14ac:dyDescent="0.25">
      <c r="A20" s="1"/>
      <c r="B20" s="52" t="s">
        <v>116</v>
      </c>
      <c r="C20" s="52">
        <v>100</v>
      </c>
    </row>
    <row r="21" spans="1:7" x14ac:dyDescent="0.25">
      <c r="A21" s="1"/>
      <c r="B21" s="52" t="s">
        <v>102</v>
      </c>
      <c r="C21" s="52">
        <v>130</v>
      </c>
    </row>
    <row r="22" spans="1:7" ht="16.5" customHeight="1" x14ac:dyDescent="0.3">
      <c r="A22" s="48"/>
    </row>
    <row r="23" spans="1:7" x14ac:dyDescent="0.25">
      <c r="A23" s="16" t="s">
        <v>29</v>
      </c>
      <c r="B23" s="14" t="s">
        <v>30</v>
      </c>
      <c r="C23" s="17" t="s">
        <v>31</v>
      </c>
      <c r="D23" s="43"/>
      <c r="F23" s="17" t="s">
        <v>32</v>
      </c>
      <c r="G23" s="43"/>
    </row>
    <row r="24" spans="1:7" x14ac:dyDescent="0.25">
      <c r="A24" s="18">
        <v>1</v>
      </c>
      <c r="B24" t="s">
        <v>107</v>
      </c>
      <c r="C24" s="53">
        <v>0.90700000000000003</v>
      </c>
      <c r="D24" s="13" t="s">
        <v>108</v>
      </c>
      <c r="E24" s="43"/>
      <c r="F24" s="43"/>
    </row>
    <row r="25" spans="1:7" x14ac:dyDescent="0.25">
      <c r="A25" s="18">
        <v>2</v>
      </c>
      <c r="B25" t="s">
        <v>119</v>
      </c>
      <c r="C25">
        <v>35.31</v>
      </c>
      <c r="D25" t="s">
        <v>109</v>
      </c>
      <c r="E25" s="43"/>
      <c r="F25" s="43"/>
    </row>
    <row r="26" spans="1:7" x14ac:dyDescent="0.25">
      <c r="A26" s="18">
        <v>3</v>
      </c>
      <c r="B26" t="s">
        <v>110</v>
      </c>
      <c r="C26" s="20">
        <v>0.9</v>
      </c>
      <c r="E26" s="43"/>
      <c r="F26" s="43"/>
    </row>
    <row r="27" spans="1:7" ht="45" x14ac:dyDescent="0.25">
      <c r="A27" s="18">
        <v>4</v>
      </c>
      <c r="B27" s="13" t="s">
        <v>983</v>
      </c>
      <c r="C27" s="64">
        <v>1500000</v>
      </c>
      <c r="D27" t="s">
        <v>109</v>
      </c>
      <c r="E27" s="43"/>
      <c r="F27" s="43"/>
    </row>
    <row r="28" spans="1:7" x14ac:dyDescent="0.25">
      <c r="A28" s="18"/>
      <c r="E28" s="43"/>
      <c r="F28" s="43"/>
    </row>
    <row r="29" spans="1:7" x14ac:dyDescent="0.25">
      <c r="A29" s="18"/>
      <c r="B29" s="56" t="s">
        <v>101</v>
      </c>
      <c r="C29" s="55" t="s">
        <v>1007</v>
      </c>
      <c r="D29" s="63"/>
    </row>
    <row r="30" spans="1:7" x14ac:dyDescent="0.25">
      <c r="A30" s="18"/>
      <c r="B30" s="56"/>
      <c r="C30" s="57" t="s">
        <v>120</v>
      </c>
      <c r="D30" s="56" t="s">
        <v>121</v>
      </c>
      <c r="E30" s="43"/>
      <c r="F30" s="43"/>
    </row>
    <row r="31" spans="1:7" x14ac:dyDescent="0.25">
      <c r="A31" s="18">
        <v>5</v>
      </c>
      <c r="B31" s="60" t="s">
        <v>105</v>
      </c>
      <c r="C31" s="62">
        <v>80</v>
      </c>
      <c r="D31" s="52">
        <v>120</v>
      </c>
      <c r="E31" s="43"/>
      <c r="F31" s="43"/>
    </row>
    <row r="32" spans="1:7" x14ac:dyDescent="0.25">
      <c r="A32" s="18">
        <v>6</v>
      </c>
      <c r="B32" s="54" t="s">
        <v>103</v>
      </c>
      <c r="C32" s="52">
        <v>80</v>
      </c>
      <c r="D32" s="52">
        <v>160</v>
      </c>
      <c r="E32" s="43"/>
      <c r="F32" s="43"/>
    </row>
    <row r="33" spans="1:7" x14ac:dyDescent="0.25">
      <c r="A33" s="18">
        <v>7</v>
      </c>
      <c r="B33" s="54" t="s">
        <v>114</v>
      </c>
      <c r="C33" s="52">
        <v>100</v>
      </c>
      <c r="D33" s="52">
        <v>150</v>
      </c>
      <c r="E33" s="43"/>
      <c r="F33" s="43"/>
    </row>
    <row r="34" spans="1:7" x14ac:dyDescent="0.25">
      <c r="A34" s="18">
        <v>9</v>
      </c>
      <c r="B34" s="54" t="s">
        <v>117</v>
      </c>
      <c r="C34" s="52">
        <v>100</v>
      </c>
      <c r="D34" s="52">
        <v>200</v>
      </c>
      <c r="E34" s="43"/>
      <c r="F34" s="43"/>
    </row>
    <row r="35" spans="1:7" x14ac:dyDescent="0.25">
      <c r="A35" s="18">
        <v>9</v>
      </c>
      <c r="B35" s="54" t="s">
        <v>116</v>
      </c>
      <c r="C35" s="52">
        <v>100</v>
      </c>
      <c r="D35" s="52">
        <v>100</v>
      </c>
      <c r="E35" s="43"/>
      <c r="F35" s="43"/>
    </row>
    <row r="36" spans="1:7" x14ac:dyDescent="0.25">
      <c r="A36" s="18">
        <v>10</v>
      </c>
      <c r="B36" s="52" t="s">
        <v>102</v>
      </c>
      <c r="C36" s="52">
        <f>C21</f>
        <v>130</v>
      </c>
      <c r="D36" s="52">
        <v>130</v>
      </c>
      <c r="E36" s="43"/>
      <c r="F36" s="43"/>
    </row>
    <row r="37" spans="1:7" ht="15.75" customHeight="1" x14ac:dyDescent="0.25">
      <c r="A37" s="18"/>
      <c r="B37" s="12" t="s">
        <v>154</v>
      </c>
      <c r="C37" s="102"/>
      <c r="D37" s="102"/>
      <c r="E37" s="43"/>
      <c r="F37" s="43"/>
    </row>
    <row r="38" spans="1:7" x14ac:dyDescent="0.25">
      <c r="E38" s="43"/>
      <c r="F38" s="59"/>
    </row>
    <row r="39" spans="1:7" x14ac:dyDescent="0.25">
      <c r="B39" s="14" t="s">
        <v>23</v>
      </c>
      <c r="E39" s="43"/>
      <c r="F39" s="43"/>
    </row>
    <row r="40" spans="1:7" ht="32.25" customHeight="1" x14ac:dyDescent="0.25">
      <c r="B40" s="56" t="s">
        <v>101</v>
      </c>
      <c r="C40" s="55" t="s">
        <v>1005</v>
      </c>
      <c r="D40" s="63"/>
    </row>
    <row r="41" spans="1:7" ht="32.25" customHeight="1" x14ac:dyDescent="0.25">
      <c r="B41" s="56"/>
      <c r="C41" s="57" t="s">
        <v>120</v>
      </c>
      <c r="D41" s="56" t="s">
        <v>121</v>
      </c>
      <c r="E41" s="43"/>
      <c r="F41" s="43"/>
    </row>
    <row r="42" spans="1:7" x14ac:dyDescent="0.25">
      <c r="A42" s="18">
        <v>11</v>
      </c>
      <c r="B42" s="60" t="s">
        <v>105</v>
      </c>
      <c r="C42" s="58">
        <f t="shared" ref="C42:D45" si="0">(C31*$C$25/$C$24)*$C$26</f>
        <v>2802.9988974641678</v>
      </c>
      <c r="D42" s="58">
        <f t="shared" si="0"/>
        <v>4204.498346196252</v>
      </c>
      <c r="F42" s="59" t="s">
        <v>968</v>
      </c>
      <c r="G42" s="43"/>
    </row>
    <row r="43" spans="1:7" x14ac:dyDescent="0.25">
      <c r="A43" s="18">
        <v>12</v>
      </c>
      <c r="B43" s="54" t="s">
        <v>103</v>
      </c>
      <c r="C43" s="58">
        <f t="shared" si="0"/>
        <v>2802.9988974641678</v>
      </c>
      <c r="D43" s="58">
        <f t="shared" si="0"/>
        <v>5605.9977949283357</v>
      </c>
      <c r="F43" s="59" t="s">
        <v>969</v>
      </c>
      <c r="G43" s="43"/>
    </row>
    <row r="44" spans="1:7" x14ac:dyDescent="0.25">
      <c r="A44" s="18">
        <v>13</v>
      </c>
      <c r="B44" s="54" t="s">
        <v>114</v>
      </c>
      <c r="C44" s="58">
        <f t="shared" si="0"/>
        <v>3503.7486218302092</v>
      </c>
      <c r="D44" s="58">
        <f t="shared" si="0"/>
        <v>5255.6229327453148</v>
      </c>
      <c r="F44" s="59" t="s">
        <v>970</v>
      </c>
      <c r="G44" s="43"/>
    </row>
    <row r="45" spans="1:7" x14ac:dyDescent="0.25">
      <c r="A45" s="18">
        <v>14</v>
      </c>
      <c r="B45" s="54" t="s">
        <v>117</v>
      </c>
      <c r="C45" s="58">
        <f t="shared" si="0"/>
        <v>3503.7486218302092</v>
      </c>
      <c r="D45" s="58">
        <f t="shared" si="0"/>
        <v>7007.4972436604185</v>
      </c>
      <c r="F45" s="59" t="s">
        <v>971</v>
      </c>
      <c r="G45" s="43"/>
    </row>
    <row r="46" spans="1:7" x14ac:dyDescent="0.25">
      <c r="A46" s="18">
        <v>15</v>
      </c>
      <c r="B46" s="54" t="s">
        <v>116</v>
      </c>
      <c r="C46" s="58">
        <f>(C35*$C$25/$C$24)*$C$26</f>
        <v>3503.7486218302092</v>
      </c>
      <c r="D46" s="58">
        <f t="shared" ref="D46" si="1">(D35*$C$25/$C$24)*$C$26</f>
        <v>3503.7486218302092</v>
      </c>
      <c r="F46" s="59" t="s">
        <v>972</v>
      </c>
      <c r="G46" s="43"/>
    </row>
    <row r="47" spans="1:7" x14ac:dyDescent="0.25">
      <c r="A47" s="18">
        <v>16</v>
      </c>
      <c r="B47" s="52" t="s">
        <v>102</v>
      </c>
      <c r="C47" s="58">
        <f>(C36*$C$25/$C$24)*$C$26</f>
        <v>4554.8732083792729</v>
      </c>
      <c r="D47" s="58">
        <f t="shared" ref="D47" si="2">(D36*$C$25/$C$24)*$C$26</f>
        <v>4554.8732083792729</v>
      </c>
      <c r="F47" s="59" t="s">
        <v>973</v>
      </c>
      <c r="G47" s="43"/>
    </row>
    <row r="48" spans="1:7" x14ac:dyDescent="0.25">
      <c r="F48" s="43"/>
      <c r="G48" s="43"/>
    </row>
    <row r="49" spans="2:7" ht="32.25" customHeight="1" x14ac:dyDescent="0.25">
      <c r="B49" s="56" t="s">
        <v>101</v>
      </c>
      <c r="C49" s="55" t="s">
        <v>1006</v>
      </c>
      <c r="D49" s="63"/>
    </row>
    <row r="50" spans="2:7" x14ac:dyDescent="0.25">
      <c r="B50" s="56"/>
      <c r="C50" s="56" t="s">
        <v>120</v>
      </c>
      <c r="D50" s="57" t="s">
        <v>121</v>
      </c>
      <c r="F50" s="43"/>
      <c r="G50" s="43"/>
    </row>
    <row r="51" spans="2:7" x14ac:dyDescent="0.25">
      <c r="B51" s="60" t="s">
        <v>105</v>
      </c>
      <c r="C51" s="58">
        <f>$C$27/D42</f>
        <v>356.7607539570156</v>
      </c>
      <c r="D51" s="58">
        <f>$C$27/C42</f>
        <v>535.14113093552339</v>
      </c>
      <c r="F51" s="59" t="s">
        <v>974</v>
      </c>
      <c r="G51" s="43"/>
    </row>
    <row r="52" spans="2:7" x14ac:dyDescent="0.25">
      <c r="B52" s="54" t="s">
        <v>103</v>
      </c>
      <c r="C52" s="58">
        <f t="shared" ref="C52:C56" si="3">$C$27/D43</f>
        <v>267.5705654677617</v>
      </c>
      <c r="D52" s="58">
        <f t="shared" ref="D52:D56" si="4">$C$27/C43</f>
        <v>535.14113093552339</v>
      </c>
      <c r="F52" s="59" t="s">
        <v>975</v>
      </c>
      <c r="G52" s="43"/>
    </row>
    <row r="53" spans="2:7" x14ac:dyDescent="0.25">
      <c r="B53" s="54" t="s">
        <v>114</v>
      </c>
      <c r="C53" s="58">
        <f t="shared" si="3"/>
        <v>285.40860316561248</v>
      </c>
      <c r="D53" s="58">
        <f t="shared" si="4"/>
        <v>428.11290474841877</v>
      </c>
      <c r="F53" s="59" t="s">
        <v>976</v>
      </c>
      <c r="G53" s="43"/>
    </row>
    <row r="54" spans="2:7" x14ac:dyDescent="0.25">
      <c r="B54" s="54" t="s">
        <v>117</v>
      </c>
      <c r="C54" s="58">
        <f t="shared" si="3"/>
        <v>214.05645237420939</v>
      </c>
      <c r="D54" s="58">
        <f t="shared" si="4"/>
        <v>428.11290474841877</v>
      </c>
      <c r="F54" s="59" t="s">
        <v>977</v>
      </c>
      <c r="G54" s="43"/>
    </row>
    <row r="55" spans="2:7" x14ac:dyDescent="0.25">
      <c r="B55" s="54" t="s">
        <v>116</v>
      </c>
      <c r="C55" s="58">
        <f t="shared" si="3"/>
        <v>428.11290474841877</v>
      </c>
      <c r="D55" s="58">
        <f t="shared" si="4"/>
        <v>428.11290474841877</v>
      </c>
      <c r="F55" s="59" t="s">
        <v>978</v>
      </c>
      <c r="G55" s="43"/>
    </row>
    <row r="56" spans="2:7" x14ac:dyDescent="0.25">
      <c r="B56" s="52" t="s">
        <v>102</v>
      </c>
      <c r="C56" s="58">
        <f t="shared" si="3"/>
        <v>329.31761903724515</v>
      </c>
      <c r="D56" s="58">
        <f t="shared" si="4"/>
        <v>329.31761903724515</v>
      </c>
      <c r="F56" s="59" t="s">
        <v>979</v>
      </c>
      <c r="G56" s="43"/>
    </row>
  </sheetData>
  <hyperlinks>
    <hyperlink ref="A14" r:id="rId1"/>
  </hyperlinks>
  <pageMargins left="0.7" right="0.7" top="0.75" bottom="0.75" header="0.3" footer="0.3"/>
  <pageSetup scale="6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zoomScale="90" zoomScaleNormal="90" workbookViewId="0">
      <selection activeCell="C13" sqref="C13"/>
    </sheetView>
  </sheetViews>
  <sheetFormatPr defaultRowHeight="15" x14ac:dyDescent="0.25"/>
  <cols>
    <col min="1" max="1" width="9.85546875" customWidth="1"/>
    <col min="2" max="2" width="94.42578125" customWidth="1"/>
    <col min="3" max="3" width="11.85546875" customWidth="1"/>
    <col min="4" max="4" width="15" customWidth="1"/>
    <col min="5" max="5" width="34.140625" bestFit="1" customWidth="1"/>
  </cols>
  <sheetData>
    <row r="1" spans="1:5" x14ac:dyDescent="0.25">
      <c r="A1" t="s">
        <v>151</v>
      </c>
    </row>
    <row r="2" spans="1:5" ht="18.75" x14ac:dyDescent="0.3">
      <c r="A2" s="48" t="s">
        <v>155</v>
      </c>
    </row>
    <row r="4" spans="1:5" x14ac:dyDescent="0.25">
      <c r="A4" s="16" t="s">
        <v>29</v>
      </c>
      <c r="B4" s="14" t="s">
        <v>153</v>
      </c>
      <c r="C4" s="17" t="s">
        <v>31</v>
      </c>
      <c r="D4" s="43"/>
      <c r="E4" s="49" t="s">
        <v>32</v>
      </c>
    </row>
    <row r="5" spans="1:5" ht="50.25" customHeight="1" x14ac:dyDescent="0.25">
      <c r="A5" s="18">
        <v>1</v>
      </c>
      <c r="B5" s="13" t="s">
        <v>87</v>
      </c>
      <c r="C5" s="18">
        <v>20</v>
      </c>
      <c r="D5" t="s">
        <v>85</v>
      </c>
    </row>
    <row r="6" spans="1:5" ht="30" x14ac:dyDescent="0.25">
      <c r="A6" s="18">
        <v>2</v>
      </c>
      <c r="B6" s="13" t="s">
        <v>983</v>
      </c>
      <c r="C6" s="19">
        <v>1500000</v>
      </c>
      <c r="D6" s="13" t="s">
        <v>84</v>
      </c>
    </row>
    <row r="7" spans="1:5" x14ac:dyDescent="0.25">
      <c r="A7" s="151">
        <v>3</v>
      </c>
      <c r="B7" t="s">
        <v>1017</v>
      </c>
      <c r="C7" s="67">
        <v>0.6</v>
      </c>
    </row>
    <row r="8" spans="1:5" x14ac:dyDescent="0.25">
      <c r="A8" s="18">
        <v>4</v>
      </c>
      <c r="B8" t="s">
        <v>1015</v>
      </c>
      <c r="C8" s="67">
        <v>0.9</v>
      </c>
    </row>
    <row r="9" spans="1:5" x14ac:dyDescent="0.25">
      <c r="A9" s="18">
        <v>5</v>
      </c>
      <c r="B9" t="s">
        <v>1016</v>
      </c>
      <c r="C9" s="67">
        <v>0.95</v>
      </c>
    </row>
    <row r="10" spans="1:5" x14ac:dyDescent="0.25">
      <c r="B10" s="12" t="s">
        <v>154</v>
      </c>
      <c r="C10" s="67"/>
    </row>
    <row r="11" spans="1:5" x14ac:dyDescent="0.25">
      <c r="C11" s="67"/>
    </row>
    <row r="12" spans="1:5" x14ac:dyDescent="0.25">
      <c r="B12" s="14" t="s">
        <v>23</v>
      </c>
    </row>
    <row r="13" spans="1:5" ht="30" x14ac:dyDescent="0.25">
      <c r="B13" s="13" t="s">
        <v>86</v>
      </c>
      <c r="C13" s="23">
        <f>C5*C6*C7*C8*C9</f>
        <v>15390000</v>
      </c>
      <c r="D13" s="13" t="s">
        <v>84</v>
      </c>
      <c r="E13" s="18" t="s">
        <v>1018</v>
      </c>
    </row>
  </sheetData>
  <pageMargins left="0.7" right="0.7" top="0.75" bottom="0.75" header="0.3" footer="0.3"/>
  <pageSetup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zoomScale="80" zoomScaleNormal="80" workbookViewId="0">
      <selection activeCell="D23" sqref="D23"/>
    </sheetView>
  </sheetViews>
  <sheetFormatPr defaultRowHeight="15" x14ac:dyDescent="0.25"/>
  <cols>
    <col min="1" max="1" width="13.5703125" customWidth="1"/>
    <col min="2" max="2" width="33.85546875" customWidth="1"/>
    <col min="3" max="3" width="54.42578125" customWidth="1"/>
    <col min="4" max="4" width="16.140625" bestFit="1" customWidth="1"/>
    <col min="5" max="5" width="14.28515625" bestFit="1" customWidth="1"/>
    <col min="6" max="6" width="3.5703125" customWidth="1"/>
    <col min="7" max="7" width="36.85546875" customWidth="1"/>
  </cols>
  <sheetData>
    <row r="1" spans="1:7" x14ac:dyDescent="0.25">
      <c r="A1" t="s">
        <v>142</v>
      </c>
    </row>
    <row r="2" spans="1:7" ht="18.75" x14ac:dyDescent="0.3">
      <c r="A2" s="48" t="s">
        <v>1000</v>
      </c>
    </row>
    <row r="4" spans="1:7" x14ac:dyDescent="0.25">
      <c r="A4" s="16" t="s">
        <v>29</v>
      </c>
      <c r="B4" s="14" t="s">
        <v>30</v>
      </c>
      <c r="D4" s="17" t="s">
        <v>31</v>
      </c>
      <c r="E4" s="17"/>
      <c r="G4" s="16" t="s">
        <v>32</v>
      </c>
    </row>
    <row r="5" spans="1:7" x14ac:dyDescent="0.25">
      <c r="A5" s="18">
        <v>1</v>
      </c>
      <c r="B5" t="s">
        <v>33</v>
      </c>
      <c r="D5">
        <v>20</v>
      </c>
    </row>
    <row r="6" spans="1:7" x14ac:dyDescent="0.25">
      <c r="A6" s="18">
        <v>2</v>
      </c>
      <c r="B6" s="89" t="s">
        <v>983</v>
      </c>
      <c r="D6" s="19">
        <v>1500000</v>
      </c>
      <c r="E6" t="s">
        <v>34</v>
      </c>
    </row>
    <row r="7" spans="1:7" x14ac:dyDescent="0.25">
      <c r="A7" s="18">
        <v>3</v>
      </c>
      <c r="B7" t="s">
        <v>35</v>
      </c>
      <c r="D7" s="20">
        <v>0.6</v>
      </c>
    </row>
    <row r="8" spans="1:7" x14ac:dyDescent="0.25">
      <c r="A8" s="18">
        <v>4</v>
      </c>
      <c r="B8" t="s">
        <v>36</v>
      </c>
      <c r="D8" s="20">
        <v>0.9</v>
      </c>
    </row>
    <row r="9" spans="1:7" x14ac:dyDescent="0.25">
      <c r="A9" s="18">
        <v>5</v>
      </c>
      <c r="B9" t="s">
        <v>37</v>
      </c>
      <c r="D9" s="20">
        <v>0.95</v>
      </c>
    </row>
    <row r="10" spans="1:7" x14ac:dyDescent="0.25">
      <c r="A10" s="18">
        <v>6</v>
      </c>
      <c r="B10" t="s">
        <v>38</v>
      </c>
      <c r="D10" s="21">
        <v>990</v>
      </c>
      <c r="E10" t="s">
        <v>39</v>
      </c>
    </row>
    <row r="11" spans="1:7" x14ac:dyDescent="0.25">
      <c r="A11" s="18">
        <v>7</v>
      </c>
      <c r="B11" t="s">
        <v>40</v>
      </c>
      <c r="D11" s="21">
        <v>6924</v>
      </c>
      <c r="E11" t="s">
        <v>997</v>
      </c>
    </row>
    <row r="12" spans="1:7" x14ac:dyDescent="0.25">
      <c r="A12" s="18">
        <v>8</v>
      </c>
      <c r="B12" t="s">
        <v>41</v>
      </c>
      <c r="D12" s="22">
        <v>0.92</v>
      </c>
    </row>
    <row r="13" spans="1:7" ht="14.25" customHeight="1" x14ac:dyDescent="0.25">
      <c r="B13" s="12" t="s">
        <v>154</v>
      </c>
    </row>
    <row r="14" spans="1:7" ht="14.25" customHeight="1" x14ac:dyDescent="0.25">
      <c r="B14" s="12" t="s">
        <v>998</v>
      </c>
    </row>
    <row r="15" spans="1:7" ht="14.25" customHeight="1" x14ac:dyDescent="0.25">
      <c r="B15" s="148" t="s">
        <v>82</v>
      </c>
    </row>
    <row r="16" spans="1:7" ht="14.25" customHeight="1" x14ac:dyDescent="0.25"/>
    <row r="17" spans="1:7" x14ac:dyDescent="0.25">
      <c r="A17" s="18"/>
      <c r="B17" s="14" t="s">
        <v>23</v>
      </c>
    </row>
    <row r="18" spans="1:7" x14ac:dyDescent="0.25">
      <c r="A18" s="18">
        <v>9</v>
      </c>
      <c r="B18" s="19" t="s">
        <v>42</v>
      </c>
      <c r="D18" s="23">
        <f>D5*D6</f>
        <v>30000000</v>
      </c>
      <c r="E18" t="s">
        <v>43</v>
      </c>
      <c r="G18" s="18" t="s">
        <v>44</v>
      </c>
    </row>
    <row r="19" spans="1:7" x14ac:dyDescent="0.25">
      <c r="A19" s="18">
        <v>10</v>
      </c>
      <c r="B19" t="s">
        <v>45</v>
      </c>
      <c r="D19" s="23">
        <f>D18*D7*D8*D9</f>
        <v>15390000</v>
      </c>
      <c r="E19" t="s">
        <v>43</v>
      </c>
      <c r="G19" s="18" t="s">
        <v>46</v>
      </c>
    </row>
    <row r="20" spans="1:7" x14ac:dyDescent="0.25">
      <c r="A20" s="18">
        <v>11</v>
      </c>
      <c r="B20" t="s">
        <v>47</v>
      </c>
      <c r="D20" s="23">
        <f>D19*D10</f>
        <v>15236100000</v>
      </c>
      <c r="E20" t="s">
        <v>48</v>
      </c>
      <c r="G20" s="18" t="s">
        <v>49</v>
      </c>
    </row>
    <row r="21" spans="1:7" x14ac:dyDescent="0.25">
      <c r="A21" s="18">
        <v>12</v>
      </c>
      <c r="B21" t="s">
        <v>50</v>
      </c>
      <c r="D21" s="23">
        <f>(D20/D11)</f>
        <v>2200476.6031195843</v>
      </c>
      <c r="E21" t="s">
        <v>51</v>
      </c>
      <c r="G21" s="18" t="s">
        <v>52</v>
      </c>
    </row>
    <row r="22" spans="1:7" x14ac:dyDescent="0.25">
      <c r="A22" s="18">
        <v>13</v>
      </c>
      <c r="B22" t="s">
        <v>53</v>
      </c>
      <c r="D22" s="23">
        <f>D21/1000</f>
        <v>2200.4766031195841</v>
      </c>
      <c r="E22" t="s">
        <v>54</v>
      </c>
      <c r="G22" s="18" t="s">
        <v>55</v>
      </c>
    </row>
    <row r="23" spans="1:7" x14ac:dyDescent="0.25">
      <c r="A23" s="18"/>
      <c r="B23" s="20" t="s">
        <v>999</v>
      </c>
      <c r="D23" s="23">
        <f>D22/24/D12</f>
        <v>99.659266445633335</v>
      </c>
      <c r="E23" t="s">
        <v>56</v>
      </c>
      <c r="G23" s="18" t="s">
        <v>57</v>
      </c>
    </row>
    <row r="24" spans="1:7" x14ac:dyDescent="0.25">
      <c r="A24" s="18"/>
      <c r="B24" s="23"/>
    </row>
    <row r="25" spans="1:7" x14ac:dyDescent="0.25">
      <c r="B25" s="19"/>
      <c r="D25" s="24"/>
    </row>
    <row r="26" spans="1:7" x14ac:dyDescent="0.25">
      <c r="D26" s="25"/>
    </row>
    <row r="27" spans="1:7" x14ac:dyDescent="0.25">
      <c r="B27" s="23"/>
    </row>
    <row r="29" spans="1:7" x14ac:dyDescent="0.25">
      <c r="B29" s="23"/>
    </row>
    <row r="30" spans="1:7" x14ac:dyDescent="0.25">
      <c r="B30" s="24"/>
    </row>
  </sheetData>
  <hyperlinks>
    <hyperlink ref="B15" r:id="rId1"/>
  </hyperlinks>
  <pageMargins left="0.7" right="0.7" top="0.75" bottom="0.75" header="0.3" footer="0.3"/>
  <pageSetup scale="75"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5"/>
  <sheetViews>
    <sheetView zoomScale="70" zoomScaleNormal="70" workbookViewId="0">
      <selection activeCell="E103" sqref="E103"/>
    </sheetView>
  </sheetViews>
  <sheetFormatPr defaultRowHeight="15" x14ac:dyDescent="0.25"/>
  <cols>
    <col min="1" max="1" width="11" customWidth="1"/>
    <col min="2" max="2" width="34.42578125" customWidth="1"/>
    <col min="3" max="3" width="31" bestFit="1" customWidth="1"/>
    <col min="4" max="4" width="37" bestFit="1" customWidth="1"/>
    <col min="5" max="5" width="21.28515625" bestFit="1" customWidth="1"/>
    <col min="6" max="6" width="17" bestFit="1" customWidth="1"/>
    <col min="7" max="7" width="11.5703125" bestFit="1" customWidth="1"/>
    <col min="8" max="8" width="28.85546875" customWidth="1"/>
    <col min="9" max="9" width="18.7109375" bestFit="1" customWidth="1"/>
    <col min="10" max="10" width="10.7109375" bestFit="1" customWidth="1"/>
  </cols>
  <sheetData>
    <row r="1" spans="1:11" x14ac:dyDescent="0.25">
      <c r="A1" t="s">
        <v>143</v>
      </c>
    </row>
    <row r="2" spans="1:11" ht="18.75" x14ac:dyDescent="0.3">
      <c r="A2" s="48" t="s">
        <v>730</v>
      </c>
    </row>
    <row r="3" spans="1:11" ht="14.25" customHeight="1" x14ac:dyDescent="0.3">
      <c r="A3" s="48"/>
    </row>
    <row r="4" spans="1:11" x14ac:dyDescent="0.25">
      <c r="A4" s="14" t="s">
        <v>985</v>
      </c>
    </row>
    <row r="5" spans="1:11" x14ac:dyDescent="0.25">
      <c r="A5" s="93" t="s">
        <v>946</v>
      </c>
    </row>
    <row r="6" spans="1:11" x14ac:dyDescent="0.25">
      <c r="A6" s="93" t="s">
        <v>950</v>
      </c>
    </row>
    <row r="7" spans="1:11" x14ac:dyDescent="0.25">
      <c r="A7" s="105" t="s">
        <v>951</v>
      </c>
    </row>
    <row r="8" spans="1:11" ht="15.75" x14ac:dyDescent="0.25">
      <c r="B8" s="90"/>
    </row>
    <row r="9" spans="1:11" x14ac:dyDescent="0.25">
      <c r="B9" s="1" t="s">
        <v>180</v>
      </c>
      <c r="C9" s="1" t="s">
        <v>181</v>
      </c>
      <c r="D9" s="1" t="s">
        <v>182</v>
      </c>
      <c r="E9" s="1" t="s">
        <v>183</v>
      </c>
      <c r="F9" s="1" t="s">
        <v>184</v>
      </c>
      <c r="G9" s="1" t="s">
        <v>185</v>
      </c>
      <c r="H9" s="1" t="s">
        <v>186</v>
      </c>
      <c r="I9" s="1" t="s">
        <v>187</v>
      </c>
      <c r="J9" s="1" t="s">
        <v>188</v>
      </c>
      <c r="K9" s="1" t="s">
        <v>189</v>
      </c>
    </row>
    <row r="10" spans="1:11" x14ac:dyDescent="0.25">
      <c r="B10" t="s">
        <v>190</v>
      </c>
      <c r="C10" t="s">
        <v>191</v>
      </c>
      <c r="D10" t="s">
        <v>192</v>
      </c>
      <c r="E10" t="s">
        <v>193</v>
      </c>
      <c r="F10" t="s">
        <v>172</v>
      </c>
      <c r="G10" t="s">
        <v>194</v>
      </c>
      <c r="H10" t="s">
        <v>195</v>
      </c>
      <c r="I10" t="s">
        <v>193</v>
      </c>
      <c r="J10" t="s">
        <v>194</v>
      </c>
      <c r="K10">
        <v>3.2</v>
      </c>
    </row>
    <row r="11" spans="1:11" x14ac:dyDescent="0.25">
      <c r="B11" t="s">
        <v>196</v>
      </c>
      <c r="C11" t="s">
        <v>197</v>
      </c>
      <c r="D11" t="s">
        <v>198</v>
      </c>
      <c r="E11" t="s">
        <v>199</v>
      </c>
      <c r="F11" t="s">
        <v>172</v>
      </c>
      <c r="G11" t="s">
        <v>200</v>
      </c>
      <c r="H11" t="s">
        <v>201</v>
      </c>
      <c r="I11" t="s">
        <v>199</v>
      </c>
      <c r="J11" t="s">
        <v>200</v>
      </c>
      <c r="K11">
        <v>2.2999999999999998</v>
      </c>
    </row>
    <row r="12" spans="1:11" x14ac:dyDescent="0.25">
      <c r="B12" t="s">
        <v>202</v>
      </c>
      <c r="C12" t="s">
        <v>203</v>
      </c>
      <c r="D12" t="s">
        <v>204</v>
      </c>
      <c r="E12" t="s">
        <v>205</v>
      </c>
      <c r="F12" t="s">
        <v>172</v>
      </c>
      <c r="G12" t="s">
        <v>206</v>
      </c>
      <c r="H12" t="s">
        <v>207</v>
      </c>
      <c r="I12" t="s">
        <v>205</v>
      </c>
      <c r="J12" t="s">
        <v>208</v>
      </c>
      <c r="K12">
        <v>4.8</v>
      </c>
    </row>
    <row r="13" spans="1:11" x14ac:dyDescent="0.25">
      <c r="B13" t="s">
        <v>209</v>
      </c>
      <c r="C13" t="s">
        <v>209</v>
      </c>
      <c r="D13" t="s">
        <v>210</v>
      </c>
      <c r="E13" t="s">
        <v>211</v>
      </c>
      <c r="F13" t="s">
        <v>168</v>
      </c>
      <c r="G13" t="s">
        <v>212</v>
      </c>
      <c r="H13" t="s">
        <v>210</v>
      </c>
      <c r="I13" t="s">
        <v>211</v>
      </c>
      <c r="J13" t="s">
        <v>212</v>
      </c>
      <c r="K13">
        <v>3.2</v>
      </c>
    </row>
    <row r="14" spans="1:11" x14ac:dyDescent="0.25">
      <c r="B14" t="s">
        <v>213</v>
      </c>
      <c r="C14" t="s">
        <v>213</v>
      </c>
      <c r="D14" t="s">
        <v>214</v>
      </c>
      <c r="E14" t="s">
        <v>215</v>
      </c>
      <c r="F14" t="s">
        <v>168</v>
      </c>
      <c r="G14" t="s">
        <v>216</v>
      </c>
      <c r="K14">
        <v>0.25</v>
      </c>
    </row>
    <row r="15" spans="1:11" x14ac:dyDescent="0.25">
      <c r="B15" t="s">
        <v>217</v>
      </c>
      <c r="C15" t="s">
        <v>218</v>
      </c>
      <c r="D15" t="s">
        <v>219</v>
      </c>
      <c r="E15" t="s">
        <v>215</v>
      </c>
      <c r="F15" t="s">
        <v>168</v>
      </c>
      <c r="G15" t="s">
        <v>220</v>
      </c>
      <c r="H15" t="s">
        <v>221</v>
      </c>
      <c r="I15" t="s">
        <v>215</v>
      </c>
      <c r="J15" t="s">
        <v>222</v>
      </c>
      <c r="K15">
        <v>0.7</v>
      </c>
    </row>
    <row r="16" spans="1:11" x14ac:dyDescent="0.25">
      <c r="B16" t="s">
        <v>223</v>
      </c>
      <c r="C16" t="s">
        <v>224</v>
      </c>
      <c r="D16" t="s">
        <v>225</v>
      </c>
      <c r="E16" t="s">
        <v>211</v>
      </c>
      <c r="F16" t="s">
        <v>168</v>
      </c>
      <c r="G16" t="s">
        <v>226</v>
      </c>
      <c r="H16" t="s">
        <v>227</v>
      </c>
      <c r="I16" t="s">
        <v>211</v>
      </c>
      <c r="J16" t="s">
        <v>228</v>
      </c>
      <c r="K16">
        <v>16.32</v>
      </c>
    </row>
    <row r="17" spans="2:11" x14ac:dyDescent="0.25">
      <c r="B17" t="s">
        <v>229</v>
      </c>
      <c r="C17" t="s">
        <v>224</v>
      </c>
      <c r="D17" t="s">
        <v>225</v>
      </c>
      <c r="E17" t="s">
        <v>211</v>
      </c>
      <c r="F17" t="s">
        <v>168</v>
      </c>
      <c r="G17" t="s">
        <v>226</v>
      </c>
      <c r="H17" t="s">
        <v>230</v>
      </c>
      <c r="I17" t="s">
        <v>211</v>
      </c>
      <c r="J17" t="s">
        <v>231</v>
      </c>
      <c r="K17">
        <v>10.38</v>
      </c>
    </row>
    <row r="18" spans="2:11" x14ac:dyDescent="0.25">
      <c r="B18" t="s">
        <v>232</v>
      </c>
      <c r="C18" t="s">
        <v>233</v>
      </c>
      <c r="D18" t="s">
        <v>234</v>
      </c>
      <c r="E18" t="s">
        <v>235</v>
      </c>
      <c r="F18" t="s">
        <v>168</v>
      </c>
      <c r="G18" t="s">
        <v>236</v>
      </c>
      <c r="H18" t="s">
        <v>237</v>
      </c>
      <c r="I18" t="s">
        <v>235</v>
      </c>
      <c r="J18" t="s">
        <v>236</v>
      </c>
      <c r="K18">
        <v>4.4000000000000004</v>
      </c>
    </row>
    <row r="19" spans="2:11" x14ac:dyDescent="0.25">
      <c r="B19" t="s">
        <v>238</v>
      </c>
      <c r="C19" t="s">
        <v>239</v>
      </c>
      <c r="D19" t="s">
        <v>240</v>
      </c>
      <c r="E19" t="s">
        <v>211</v>
      </c>
      <c r="F19" t="s">
        <v>168</v>
      </c>
      <c r="G19" t="s">
        <v>226</v>
      </c>
      <c r="H19" t="s">
        <v>241</v>
      </c>
      <c r="K19">
        <v>3.8</v>
      </c>
    </row>
    <row r="20" spans="2:11" x14ac:dyDescent="0.25">
      <c r="B20" t="s">
        <v>242</v>
      </c>
      <c r="C20" t="s">
        <v>243</v>
      </c>
      <c r="D20" t="s">
        <v>244</v>
      </c>
      <c r="E20" t="s">
        <v>245</v>
      </c>
      <c r="F20" t="s">
        <v>168</v>
      </c>
      <c r="G20" t="s">
        <v>246</v>
      </c>
      <c r="K20">
        <v>4.0999999999999996</v>
      </c>
    </row>
    <row r="21" spans="2:11" x14ac:dyDescent="0.25">
      <c r="B21" t="s">
        <v>247</v>
      </c>
      <c r="C21" t="s">
        <v>248</v>
      </c>
      <c r="D21" t="s">
        <v>249</v>
      </c>
      <c r="E21" t="s">
        <v>250</v>
      </c>
      <c r="F21" t="s">
        <v>168</v>
      </c>
      <c r="G21" t="s">
        <v>251</v>
      </c>
      <c r="H21" t="s">
        <v>252</v>
      </c>
      <c r="I21" t="s">
        <v>253</v>
      </c>
      <c r="J21" t="s">
        <v>251</v>
      </c>
      <c r="K21">
        <v>3.6</v>
      </c>
    </row>
    <row r="22" spans="2:11" x14ac:dyDescent="0.25">
      <c r="B22" t="s">
        <v>254</v>
      </c>
      <c r="C22" t="s">
        <v>255</v>
      </c>
      <c r="D22" t="s">
        <v>256</v>
      </c>
      <c r="E22" t="s">
        <v>257</v>
      </c>
      <c r="F22" t="s">
        <v>168</v>
      </c>
      <c r="G22" t="s">
        <v>258</v>
      </c>
      <c r="H22" t="s">
        <v>259</v>
      </c>
      <c r="I22" t="s">
        <v>257</v>
      </c>
      <c r="J22" t="s">
        <v>258</v>
      </c>
      <c r="K22">
        <v>1.2</v>
      </c>
    </row>
    <row r="23" spans="2:11" x14ac:dyDescent="0.25">
      <c r="B23" t="s">
        <v>260</v>
      </c>
      <c r="C23" t="s">
        <v>261</v>
      </c>
      <c r="D23" t="s">
        <v>262</v>
      </c>
      <c r="E23" t="s">
        <v>263</v>
      </c>
      <c r="F23" t="s">
        <v>168</v>
      </c>
      <c r="G23" t="s">
        <v>264</v>
      </c>
      <c r="H23" t="s">
        <v>265</v>
      </c>
      <c r="I23" t="s">
        <v>263</v>
      </c>
      <c r="J23" t="s">
        <v>264</v>
      </c>
      <c r="K23">
        <v>1.2</v>
      </c>
    </row>
    <row r="24" spans="2:11" x14ac:dyDescent="0.25">
      <c r="B24" t="s">
        <v>266</v>
      </c>
      <c r="C24" t="s">
        <v>267</v>
      </c>
      <c r="D24" t="s">
        <v>268</v>
      </c>
      <c r="E24" t="s">
        <v>269</v>
      </c>
      <c r="F24" t="s">
        <v>168</v>
      </c>
      <c r="G24" t="s">
        <v>270</v>
      </c>
      <c r="K24">
        <v>1.5</v>
      </c>
    </row>
    <row r="25" spans="2:11" x14ac:dyDescent="0.25">
      <c r="B25" t="s">
        <v>271</v>
      </c>
      <c r="C25" t="s">
        <v>272</v>
      </c>
      <c r="D25" t="s">
        <v>273</v>
      </c>
      <c r="E25" t="s">
        <v>215</v>
      </c>
      <c r="F25" t="s">
        <v>168</v>
      </c>
      <c r="G25" t="s">
        <v>274</v>
      </c>
      <c r="K25">
        <v>1</v>
      </c>
    </row>
    <row r="26" spans="2:11" x14ac:dyDescent="0.25">
      <c r="B26" t="s">
        <v>275</v>
      </c>
      <c r="C26" t="s">
        <v>276</v>
      </c>
      <c r="D26" t="s">
        <v>277</v>
      </c>
      <c r="E26" t="s">
        <v>278</v>
      </c>
      <c r="F26" t="s">
        <v>169</v>
      </c>
      <c r="G26" t="s">
        <v>279</v>
      </c>
      <c r="H26" t="s">
        <v>280</v>
      </c>
      <c r="I26" t="s">
        <v>278</v>
      </c>
      <c r="J26" t="s">
        <v>279</v>
      </c>
      <c r="K26">
        <v>1.2</v>
      </c>
    </row>
    <row r="27" spans="2:11" x14ac:dyDescent="0.25">
      <c r="B27" t="s">
        <v>281</v>
      </c>
      <c r="C27" t="s">
        <v>282</v>
      </c>
      <c r="D27" t="s">
        <v>283</v>
      </c>
      <c r="E27" t="s">
        <v>284</v>
      </c>
      <c r="F27" t="s">
        <v>169</v>
      </c>
      <c r="G27" t="s">
        <v>285</v>
      </c>
      <c r="H27" t="s">
        <v>286</v>
      </c>
      <c r="I27" t="s">
        <v>284</v>
      </c>
      <c r="J27" t="s">
        <v>285</v>
      </c>
      <c r="K27">
        <v>3.8</v>
      </c>
    </row>
    <row r="28" spans="2:11" x14ac:dyDescent="0.25">
      <c r="B28" t="s">
        <v>287</v>
      </c>
      <c r="C28" t="s">
        <v>288</v>
      </c>
      <c r="D28" t="s">
        <v>289</v>
      </c>
      <c r="E28" t="s">
        <v>290</v>
      </c>
      <c r="F28" t="s">
        <v>169</v>
      </c>
      <c r="G28" t="s">
        <v>291</v>
      </c>
      <c r="H28" t="s">
        <v>292</v>
      </c>
      <c r="I28" t="s">
        <v>290</v>
      </c>
      <c r="J28" t="s">
        <v>291</v>
      </c>
      <c r="K28">
        <v>1.8</v>
      </c>
    </row>
    <row r="29" spans="2:11" x14ac:dyDescent="0.25">
      <c r="B29" t="s">
        <v>293</v>
      </c>
      <c r="C29" t="s">
        <v>294</v>
      </c>
      <c r="D29" t="s">
        <v>295</v>
      </c>
      <c r="E29" t="s">
        <v>296</v>
      </c>
      <c r="F29" t="s">
        <v>173</v>
      </c>
      <c r="G29" t="s">
        <v>297</v>
      </c>
      <c r="H29" t="s">
        <v>295</v>
      </c>
      <c r="I29" t="s">
        <v>296</v>
      </c>
      <c r="J29" t="s">
        <v>298</v>
      </c>
      <c r="K29">
        <v>437</v>
      </c>
    </row>
    <row r="30" spans="2:11" x14ac:dyDescent="0.25">
      <c r="B30" t="s">
        <v>299</v>
      </c>
      <c r="C30" t="s">
        <v>294</v>
      </c>
      <c r="D30" t="s">
        <v>300</v>
      </c>
      <c r="E30" t="s">
        <v>301</v>
      </c>
      <c r="F30" t="s">
        <v>173</v>
      </c>
      <c r="G30" t="s">
        <v>302</v>
      </c>
      <c r="H30" t="s">
        <v>300</v>
      </c>
      <c r="I30" t="s">
        <v>301</v>
      </c>
      <c r="J30" t="s">
        <v>302</v>
      </c>
      <c r="K30">
        <v>30</v>
      </c>
    </row>
    <row r="31" spans="2:11" x14ac:dyDescent="0.25">
      <c r="B31" t="s">
        <v>303</v>
      </c>
      <c r="C31" t="s">
        <v>304</v>
      </c>
      <c r="D31" t="s">
        <v>305</v>
      </c>
      <c r="E31" t="s">
        <v>306</v>
      </c>
      <c r="F31" t="s">
        <v>173</v>
      </c>
      <c r="G31" t="s">
        <v>307</v>
      </c>
      <c r="H31" t="s">
        <v>308</v>
      </c>
      <c r="I31" t="s">
        <v>306</v>
      </c>
      <c r="J31" t="s">
        <v>309</v>
      </c>
      <c r="K31">
        <v>8.9</v>
      </c>
    </row>
    <row r="32" spans="2:11" x14ac:dyDescent="0.25">
      <c r="B32" t="s">
        <v>310</v>
      </c>
      <c r="C32" t="s">
        <v>311</v>
      </c>
      <c r="D32" t="s">
        <v>312</v>
      </c>
      <c r="E32" t="s">
        <v>313</v>
      </c>
      <c r="F32" t="s">
        <v>173</v>
      </c>
      <c r="G32" t="s">
        <v>314</v>
      </c>
      <c r="H32" t="s">
        <v>315</v>
      </c>
      <c r="I32" t="s">
        <v>316</v>
      </c>
      <c r="J32" t="s">
        <v>317</v>
      </c>
      <c r="K32">
        <v>331</v>
      </c>
    </row>
    <row r="33" spans="2:11" x14ac:dyDescent="0.25">
      <c r="B33" t="s">
        <v>318</v>
      </c>
      <c r="C33" t="s">
        <v>311</v>
      </c>
      <c r="D33" t="s">
        <v>312</v>
      </c>
      <c r="E33" t="s">
        <v>313</v>
      </c>
      <c r="F33" t="s">
        <v>173</v>
      </c>
      <c r="G33" t="s">
        <v>314</v>
      </c>
      <c r="H33" t="s">
        <v>319</v>
      </c>
      <c r="I33" t="s">
        <v>320</v>
      </c>
      <c r="J33" t="s">
        <v>321</v>
      </c>
      <c r="K33">
        <v>10.199999999999999</v>
      </c>
    </row>
    <row r="34" spans="2:11" x14ac:dyDescent="0.25">
      <c r="B34" t="s">
        <v>322</v>
      </c>
      <c r="C34" t="s">
        <v>311</v>
      </c>
      <c r="D34" t="s">
        <v>312</v>
      </c>
      <c r="E34" t="s">
        <v>313</v>
      </c>
      <c r="F34" t="s">
        <v>173</v>
      </c>
      <c r="G34" t="s">
        <v>314</v>
      </c>
      <c r="H34" t="s">
        <v>323</v>
      </c>
      <c r="I34" t="s">
        <v>324</v>
      </c>
      <c r="J34" t="s">
        <v>325</v>
      </c>
      <c r="K34">
        <v>9.5</v>
      </c>
    </row>
    <row r="35" spans="2:11" x14ac:dyDescent="0.25">
      <c r="B35" t="s">
        <v>326</v>
      </c>
      <c r="C35" t="s">
        <v>311</v>
      </c>
      <c r="D35" t="s">
        <v>312</v>
      </c>
      <c r="E35" t="s">
        <v>313</v>
      </c>
      <c r="F35" t="s">
        <v>173</v>
      </c>
      <c r="G35" t="s">
        <v>314</v>
      </c>
      <c r="H35" t="s">
        <v>327</v>
      </c>
      <c r="I35" t="s">
        <v>328</v>
      </c>
      <c r="J35" t="s">
        <v>329</v>
      </c>
      <c r="K35">
        <v>8.07</v>
      </c>
    </row>
    <row r="36" spans="2:11" x14ac:dyDescent="0.25">
      <c r="B36" t="s">
        <v>330</v>
      </c>
      <c r="C36" t="s">
        <v>331</v>
      </c>
      <c r="D36" t="s">
        <v>332</v>
      </c>
      <c r="E36" t="s">
        <v>333</v>
      </c>
      <c r="F36" t="s">
        <v>173</v>
      </c>
      <c r="G36" t="s">
        <v>334</v>
      </c>
      <c r="H36" t="s">
        <v>335</v>
      </c>
      <c r="I36" t="s">
        <v>333</v>
      </c>
      <c r="J36" t="s">
        <v>336</v>
      </c>
      <c r="K36">
        <v>5.4</v>
      </c>
    </row>
    <row r="37" spans="2:11" x14ac:dyDescent="0.25">
      <c r="B37" t="s">
        <v>337</v>
      </c>
      <c r="C37" t="s">
        <v>338</v>
      </c>
      <c r="D37" t="s">
        <v>339</v>
      </c>
      <c r="E37" t="s">
        <v>340</v>
      </c>
      <c r="F37" t="s">
        <v>173</v>
      </c>
      <c r="G37" t="s">
        <v>341</v>
      </c>
      <c r="H37" t="s">
        <v>342</v>
      </c>
      <c r="I37" t="s">
        <v>340</v>
      </c>
      <c r="J37" t="s">
        <v>341</v>
      </c>
      <c r="K37">
        <v>1.2</v>
      </c>
    </row>
    <row r="38" spans="2:11" x14ac:dyDescent="0.25">
      <c r="B38" t="s">
        <v>343</v>
      </c>
      <c r="C38" t="s">
        <v>344</v>
      </c>
      <c r="D38" t="s">
        <v>345</v>
      </c>
      <c r="E38" t="s">
        <v>346</v>
      </c>
      <c r="F38" t="s">
        <v>347</v>
      </c>
      <c r="G38" t="s">
        <v>348</v>
      </c>
      <c r="H38" t="s">
        <v>349</v>
      </c>
      <c r="I38" t="s">
        <v>346</v>
      </c>
      <c r="J38" t="s">
        <v>350</v>
      </c>
      <c r="K38">
        <v>89</v>
      </c>
    </row>
    <row r="39" spans="2:11" x14ac:dyDescent="0.25">
      <c r="B39" t="s">
        <v>351</v>
      </c>
      <c r="C39" t="s">
        <v>344</v>
      </c>
      <c r="D39" t="s">
        <v>345</v>
      </c>
      <c r="E39" t="s">
        <v>346</v>
      </c>
      <c r="F39" t="s">
        <v>347</v>
      </c>
      <c r="G39" t="s">
        <v>348</v>
      </c>
      <c r="I39" t="s">
        <v>352</v>
      </c>
      <c r="K39">
        <v>155</v>
      </c>
    </row>
    <row r="40" spans="2:11" x14ac:dyDescent="0.25">
      <c r="B40" t="s">
        <v>353</v>
      </c>
      <c r="C40" t="s">
        <v>354</v>
      </c>
      <c r="D40" t="s">
        <v>355</v>
      </c>
      <c r="E40" t="s">
        <v>356</v>
      </c>
      <c r="F40" t="s">
        <v>347</v>
      </c>
      <c r="G40" t="s">
        <v>357</v>
      </c>
      <c r="H40" t="s">
        <v>358</v>
      </c>
      <c r="I40" t="s">
        <v>359</v>
      </c>
      <c r="J40" t="s">
        <v>360</v>
      </c>
      <c r="K40">
        <v>12</v>
      </c>
    </row>
    <row r="41" spans="2:11" x14ac:dyDescent="0.25">
      <c r="B41" t="s">
        <v>361</v>
      </c>
      <c r="C41" t="s">
        <v>362</v>
      </c>
      <c r="D41" t="s">
        <v>355</v>
      </c>
      <c r="E41" t="s">
        <v>356</v>
      </c>
      <c r="F41" t="s">
        <v>347</v>
      </c>
      <c r="G41" t="s">
        <v>357</v>
      </c>
      <c r="H41" t="s">
        <v>363</v>
      </c>
      <c r="I41" t="s">
        <v>364</v>
      </c>
      <c r="J41" t="s">
        <v>365</v>
      </c>
      <c r="K41">
        <v>5.5</v>
      </c>
    </row>
    <row r="42" spans="2:11" x14ac:dyDescent="0.25">
      <c r="B42" t="s">
        <v>366</v>
      </c>
      <c r="C42" t="s">
        <v>367</v>
      </c>
      <c r="D42" t="s">
        <v>355</v>
      </c>
      <c r="E42" t="s">
        <v>356</v>
      </c>
      <c r="F42" t="s">
        <v>347</v>
      </c>
      <c r="G42" t="s">
        <v>357</v>
      </c>
      <c r="H42" t="s">
        <v>368</v>
      </c>
      <c r="I42" t="s">
        <v>369</v>
      </c>
      <c r="J42" t="s">
        <v>370</v>
      </c>
      <c r="K42">
        <v>13</v>
      </c>
    </row>
    <row r="43" spans="2:11" x14ac:dyDescent="0.25">
      <c r="B43" t="s">
        <v>371</v>
      </c>
      <c r="C43" t="s">
        <v>372</v>
      </c>
      <c r="D43" t="s">
        <v>355</v>
      </c>
      <c r="E43" t="s">
        <v>356</v>
      </c>
      <c r="F43" t="s">
        <v>347</v>
      </c>
      <c r="G43" t="s">
        <v>357</v>
      </c>
      <c r="H43" t="s">
        <v>373</v>
      </c>
      <c r="I43" t="s">
        <v>356</v>
      </c>
      <c r="J43" t="s">
        <v>357</v>
      </c>
      <c r="K43">
        <v>2.2000000000000002</v>
      </c>
    </row>
    <row r="44" spans="2:11" x14ac:dyDescent="0.25">
      <c r="B44" t="s">
        <v>374</v>
      </c>
      <c r="C44" t="s">
        <v>375</v>
      </c>
      <c r="D44" t="s">
        <v>355</v>
      </c>
      <c r="E44" t="s">
        <v>356</v>
      </c>
      <c r="F44" t="s">
        <v>347</v>
      </c>
      <c r="G44" t="s">
        <v>357</v>
      </c>
      <c r="H44" t="s">
        <v>376</v>
      </c>
      <c r="I44" t="s">
        <v>375</v>
      </c>
      <c r="J44" t="s">
        <v>377</v>
      </c>
      <c r="K44">
        <v>4.9000000000000004</v>
      </c>
    </row>
    <row r="45" spans="2:11" x14ac:dyDescent="0.25">
      <c r="B45" t="s">
        <v>378</v>
      </c>
      <c r="C45" t="s">
        <v>378</v>
      </c>
      <c r="D45" t="s">
        <v>379</v>
      </c>
      <c r="E45" t="s">
        <v>380</v>
      </c>
      <c r="F45" t="s">
        <v>174</v>
      </c>
      <c r="G45" t="s">
        <v>381</v>
      </c>
      <c r="H45" t="s">
        <v>382</v>
      </c>
      <c r="I45" t="s">
        <v>380</v>
      </c>
      <c r="J45" t="s">
        <v>381</v>
      </c>
      <c r="K45">
        <v>5.0999999999999996</v>
      </c>
    </row>
    <row r="46" spans="2:11" x14ac:dyDescent="0.25">
      <c r="B46" t="s">
        <v>383</v>
      </c>
      <c r="C46" t="s">
        <v>384</v>
      </c>
      <c r="D46" t="s">
        <v>385</v>
      </c>
      <c r="E46" t="s">
        <v>386</v>
      </c>
      <c r="F46" t="s">
        <v>174</v>
      </c>
      <c r="G46" t="s">
        <v>387</v>
      </c>
      <c r="K46">
        <v>11</v>
      </c>
    </row>
    <row r="47" spans="2:11" x14ac:dyDescent="0.25">
      <c r="B47" t="s">
        <v>388</v>
      </c>
      <c r="C47" t="s">
        <v>384</v>
      </c>
      <c r="D47" t="s">
        <v>385</v>
      </c>
      <c r="E47" t="s">
        <v>386</v>
      </c>
      <c r="F47" t="s">
        <v>174</v>
      </c>
      <c r="G47" t="s">
        <v>387</v>
      </c>
      <c r="H47" t="s">
        <v>389</v>
      </c>
      <c r="I47" t="s">
        <v>390</v>
      </c>
      <c r="K47">
        <v>16</v>
      </c>
    </row>
    <row r="48" spans="2:11" x14ac:dyDescent="0.25">
      <c r="B48" t="s">
        <v>391</v>
      </c>
      <c r="C48" t="s">
        <v>384</v>
      </c>
      <c r="D48" t="s">
        <v>385</v>
      </c>
      <c r="E48" t="s">
        <v>386</v>
      </c>
      <c r="F48" t="s">
        <v>174</v>
      </c>
      <c r="G48" t="s">
        <v>387</v>
      </c>
      <c r="H48" t="s">
        <v>392</v>
      </c>
      <c r="I48" t="s">
        <v>393</v>
      </c>
      <c r="K48">
        <v>11</v>
      </c>
    </row>
    <row r="49" spans="2:11" x14ac:dyDescent="0.25">
      <c r="B49" t="s">
        <v>394</v>
      </c>
      <c r="C49" t="s">
        <v>384</v>
      </c>
      <c r="D49" t="s">
        <v>385</v>
      </c>
      <c r="E49" t="s">
        <v>386</v>
      </c>
      <c r="F49" t="s">
        <v>174</v>
      </c>
      <c r="G49" t="s">
        <v>387</v>
      </c>
      <c r="H49" t="s">
        <v>395</v>
      </c>
      <c r="I49" t="s">
        <v>396</v>
      </c>
      <c r="K49">
        <v>3</v>
      </c>
    </row>
    <row r="50" spans="2:11" x14ac:dyDescent="0.25">
      <c r="B50" t="s">
        <v>397</v>
      </c>
      <c r="C50" t="s">
        <v>384</v>
      </c>
      <c r="D50" t="s">
        <v>385</v>
      </c>
      <c r="E50" t="s">
        <v>386</v>
      </c>
      <c r="F50" t="s">
        <v>174</v>
      </c>
      <c r="G50" t="s">
        <v>387</v>
      </c>
      <c r="H50" t="s">
        <v>398</v>
      </c>
      <c r="I50" t="s">
        <v>399</v>
      </c>
      <c r="J50" t="s">
        <v>400</v>
      </c>
      <c r="K50">
        <v>8</v>
      </c>
    </row>
    <row r="51" spans="2:11" x14ac:dyDescent="0.25">
      <c r="B51" t="s">
        <v>401</v>
      </c>
      <c r="C51" t="s">
        <v>401</v>
      </c>
      <c r="D51" t="s">
        <v>402</v>
      </c>
      <c r="E51" t="s">
        <v>403</v>
      </c>
      <c r="F51" t="s">
        <v>174</v>
      </c>
      <c r="G51" t="s">
        <v>404</v>
      </c>
      <c r="H51" t="s">
        <v>405</v>
      </c>
      <c r="I51" t="s">
        <v>403</v>
      </c>
      <c r="J51" t="s">
        <v>406</v>
      </c>
      <c r="K51">
        <v>3.3</v>
      </c>
    </row>
    <row r="52" spans="2:11" x14ac:dyDescent="0.25">
      <c r="B52" t="s">
        <v>174</v>
      </c>
      <c r="C52" t="s">
        <v>407</v>
      </c>
      <c r="D52" t="s">
        <v>408</v>
      </c>
      <c r="E52" t="s">
        <v>174</v>
      </c>
      <c r="F52" t="s">
        <v>174</v>
      </c>
      <c r="G52" t="s">
        <v>409</v>
      </c>
      <c r="H52" t="s">
        <v>408</v>
      </c>
      <c r="I52" t="s">
        <v>174</v>
      </c>
      <c r="J52" t="s">
        <v>409</v>
      </c>
      <c r="K52">
        <v>30</v>
      </c>
    </row>
    <row r="53" spans="2:11" x14ac:dyDescent="0.25">
      <c r="B53" t="s">
        <v>410</v>
      </c>
      <c r="C53" t="s">
        <v>411</v>
      </c>
      <c r="D53" t="s">
        <v>412</v>
      </c>
      <c r="E53" t="s">
        <v>413</v>
      </c>
      <c r="F53" t="s">
        <v>174</v>
      </c>
      <c r="G53" t="s">
        <v>414</v>
      </c>
      <c r="H53" t="s">
        <v>412</v>
      </c>
      <c r="I53" t="s">
        <v>413</v>
      </c>
      <c r="J53" t="s">
        <v>414</v>
      </c>
      <c r="K53">
        <v>1</v>
      </c>
    </row>
    <row r="54" spans="2:11" x14ac:dyDescent="0.25">
      <c r="B54" t="s">
        <v>415</v>
      </c>
      <c r="C54" t="s">
        <v>416</v>
      </c>
      <c r="D54" t="s">
        <v>417</v>
      </c>
      <c r="E54" t="s">
        <v>418</v>
      </c>
      <c r="F54" t="s">
        <v>174</v>
      </c>
      <c r="G54" t="s">
        <v>419</v>
      </c>
      <c r="H54" t="s">
        <v>420</v>
      </c>
      <c r="I54" t="s">
        <v>421</v>
      </c>
      <c r="J54" t="s">
        <v>422</v>
      </c>
      <c r="K54">
        <v>10</v>
      </c>
    </row>
    <row r="55" spans="2:11" x14ac:dyDescent="0.25">
      <c r="B55" t="s">
        <v>423</v>
      </c>
      <c r="C55" t="s">
        <v>416</v>
      </c>
      <c r="D55" t="s">
        <v>417</v>
      </c>
      <c r="E55" t="s">
        <v>418</v>
      </c>
      <c r="F55" t="s">
        <v>174</v>
      </c>
      <c r="G55" t="s">
        <v>419</v>
      </c>
      <c r="H55" t="s">
        <v>424</v>
      </c>
      <c r="K55">
        <v>1.1000000000000001</v>
      </c>
    </row>
    <row r="56" spans="2:11" x14ac:dyDescent="0.25">
      <c r="B56" t="s">
        <v>425</v>
      </c>
      <c r="C56" t="s">
        <v>426</v>
      </c>
      <c r="D56" t="s">
        <v>427</v>
      </c>
      <c r="E56" t="s">
        <v>428</v>
      </c>
      <c r="F56" t="s">
        <v>174</v>
      </c>
      <c r="G56" t="s">
        <v>429</v>
      </c>
      <c r="H56" t="s">
        <v>430</v>
      </c>
      <c r="I56" t="s">
        <v>428</v>
      </c>
      <c r="J56" t="s">
        <v>429</v>
      </c>
      <c r="K56">
        <v>8.4499999999999993</v>
      </c>
    </row>
    <row r="57" spans="2:11" x14ac:dyDescent="0.25">
      <c r="B57" t="s">
        <v>431</v>
      </c>
      <c r="C57" t="s">
        <v>432</v>
      </c>
      <c r="D57" t="s">
        <v>433</v>
      </c>
      <c r="E57" t="s">
        <v>434</v>
      </c>
      <c r="F57" t="s">
        <v>174</v>
      </c>
      <c r="G57" t="s">
        <v>435</v>
      </c>
      <c r="H57" t="s">
        <v>433</v>
      </c>
      <c r="I57" t="s">
        <v>434</v>
      </c>
      <c r="J57" t="s">
        <v>435</v>
      </c>
      <c r="K57">
        <v>1</v>
      </c>
    </row>
    <row r="58" spans="2:11" x14ac:dyDescent="0.25">
      <c r="B58" t="s">
        <v>436</v>
      </c>
      <c r="C58" t="s">
        <v>437</v>
      </c>
      <c r="D58" t="s">
        <v>438</v>
      </c>
      <c r="E58" t="s">
        <v>439</v>
      </c>
      <c r="F58" t="s">
        <v>174</v>
      </c>
      <c r="G58" t="s">
        <v>440</v>
      </c>
      <c r="H58" t="s">
        <v>441</v>
      </c>
      <c r="I58" t="s">
        <v>439</v>
      </c>
      <c r="J58" t="s">
        <v>440</v>
      </c>
      <c r="K58">
        <v>1.5</v>
      </c>
    </row>
    <row r="59" spans="2:11" x14ac:dyDescent="0.25">
      <c r="B59" t="s">
        <v>442</v>
      </c>
      <c r="C59" t="s">
        <v>443</v>
      </c>
      <c r="D59" t="s">
        <v>444</v>
      </c>
      <c r="E59" t="s">
        <v>418</v>
      </c>
      <c r="F59" t="s">
        <v>174</v>
      </c>
      <c r="G59" t="s">
        <v>419</v>
      </c>
      <c r="H59" t="s">
        <v>445</v>
      </c>
      <c r="I59" t="s">
        <v>418</v>
      </c>
      <c r="J59" t="s">
        <v>419</v>
      </c>
      <c r="K59">
        <v>0.5</v>
      </c>
    </row>
    <row r="60" spans="2:11" x14ac:dyDescent="0.25">
      <c r="B60" t="s">
        <v>446</v>
      </c>
      <c r="C60" t="s">
        <v>447</v>
      </c>
      <c r="D60" t="s">
        <v>444</v>
      </c>
      <c r="E60" t="s">
        <v>418</v>
      </c>
      <c r="F60" t="s">
        <v>174</v>
      </c>
      <c r="G60" t="s">
        <v>419</v>
      </c>
      <c r="H60" t="s">
        <v>448</v>
      </c>
      <c r="I60" t="s">
        <v>418</v>
      </c>
      <c r="J60" t="s">
        <v>419</v>
      </c>
      <c r="K60">
        <v>2.1</v>
      </c>
    </row>
    <row r="61" spans="2:11" x14ac:dyDescent="0.25">
      <c r="B61" t="s">
        <v>449</v>
      </c>
      <c r="C61" t="s">
        <v>450</v>
      </c>
      <c r="D61" t="s">
        <v>451</v>
      </c>
      <c r="E61" t="s">
        <v>452</v>
      </c>
      <c r="F61" t="s">
        <v>174</v>
      </c>
      <c r="G61" t="s">
        <v>453</v>
      </c>
      <c r="H61" t="s">
        <v>454</v>
      </c>
      <c r="I61" t="s">
        <v>452</v>
      </c>
      <c r="J61" t="s">
        <v>453</v>
      </c>
      <c r="K61">
        <v>9.8000000000000007</v>
      </c>
    </row>
    <row r="62" spans="2:11" x14ac:dyDescent="0.25">
      <c r="B62" t="s">
        <v>455</v>
      </c>
      <c r="C62" t="s">
        <v>450</v>
      </c>
      <c r="D62" t="s">
        <v>451</v>
      </c>
      <c r="E62" t="s">
        <v>452</v>
      </c>
      <c r="F62" t="s">
        <v>174</v>
      </c>
      <c r="G62" t="s">
        <v>453</v>
      </c>
      <c r="H62" t="s">
        <v>456</v>
      </c>
      <c r="K62">
        <v>2.2000000000000002</v>
      </c>
    </row>
    <row r="63" spans="2:11" x14ac:dyDescent="0.25">
      <c r="B63" t="s">
        <v>457</v>
      </c>
      <c r="C63" t="s">
        <v>458</v>
      </c>
      <c r="D63" t="s">
        <v>412</v>
      </c>
      <c r="E63" t="s">
        <v>413</v>
      </c>
      <c r="F63" t="s">
        <v>174</v>
      </c>
      <c r="G63" t="s">
        <v>414</v>
      </c>
      <c r="H63" t="s">
        <v>459</v>
      </c>
      <c r="I63" t="s">
        <v>452</v>
      </c>
      <c r="K63">
        <v>0</v>
      </c>
    </row>
    <row r="64" spans="2:11" x14ac:dyDescent="0.25">
      <c r="B64" t="s">
        <v>460</v>
      </c>
      <c r="C64" t="s">
        <v>461</v>
      </c>
      <c r="D64" t="s">
        <v>462</v>
      </c>
      <c r="E64" t="s">
        <v>463</v>
      </c>
      <c r="F64" t="s">
        <v>464</v>
      </c>
      <c r="G64" t="s">
        <v>465</v>
      </c>
      <c r="H64" t="s">
        <v>466</v>
      </c>
      <c r="I64" t="s">
        <v>467</v>
      </c>
      <c r="K64">
        <v>9.1</v>
      </c>
    </row>
    <row r="65" spans="2:11" x14ac:dyDescent="0.25">
      <c r="B65" t="s">
        <v>468</v>
      </c>
      <c r="C65" t="s">
        <v>469</v>
      </c>
      <c r="D65" t="s">
        <v>470</v>
      </c>
      <c r="E65" t="s">
        <v>468</v>
      </c>
      <c r="F65" t="s">
        <v>464</v>
      </c>
      <c r="G65" t="s">
        <v>471</v>
      </c>
      <c r="H65" t="s">
        <v>472</v>
      </c>
      <c r="I65" t="s">
        <v>468</v>
      </c>
      <c r="J65" t="s">
        <v>473</v>
      </c>
      <c r="K65">
        <v>2.6</v>
      </c>
    </row>
    <row r="66" spans="2:11" x14ac:dyDescent="0.25">
      <c r="B66" t="s">
        <v>474</v>
      </c>
      <c r="C66" t="s">
        <v>461</v>
      </c>
      <c r="D66" t="s">
        <v>462</v>
      </c>
      <c r="E66" t="s">
        <v>463</v>
      </c>
      <c r="F66" t="s">
        <v>464</v>
      </c>
      <c r="G66" t="s">
        <v>475</v>
      </c>
      <c r="H66" t="s">
        <v>476</v>
      </c>
      <c r="I66" t="s">
        <v>477</v>
      </c>
      <c r="J66" t="s">
        <v>478</v>
      </c>
      <c r="K66">
        <v>37</v>
      </c>
    </row>
    <row r="67" spans="2:11" x14ac:dyDescent="0.25">
      <c r="B67" t="s">
        <v>479</v>
      </c>
      <c r="C67" t="s">
        <v>461</v>
      </c>
      <c r="D67" t="s">
        <v>462</v>
      </c>
      <c r="E67" t="s">
        <v>463</v>
      </c>
      <c r="F67" t="s">
        <v>464</v>
      </c>
      <c r="G67" t="s">
        <v>465</v>
      </c>
      <c r="H67" t="s">
        <v>480</v>
      </c>
      <c r="I67" t="s">
        <v>467</v>
      </c>
      <c r="J67" t="s">
        <v>481</v>
      </c>
      <c r="K67">
        <v>4</v>
      </c>
    </row>
    <row r="68" spans="2:11" x14ac:dyDescent="0.25">
      <c r="B68" t="s">
        <v>482</v>
      </c>
      <c r="C68" t="s">
        <v>483</v>
      </c>
      <c r="D68" t="s">
        <v>484</v>
      </c>
      <c r="E68" t="s">
        <v>485</v>
      </c>
      <c r="F68" t="s">
        <v>464</v>
      </c>
      <c r="G68" t="s">
        <v>486</v>
      </c>
      <c r="H68" t="s">
        <v>487</v>
      </c>
      <c r="I68" t="s">
        <v>485</v>
      </c>
      <c r="K68">
        <v>4.5</v>
      </c>
    </row>
    <row r="69" spans="2:11" x14ac:dyDescent="0.25">
      <c r="B69" t="s">
        <v>488</v>
      </c>
      <c r="C69" t="s">
        <v>489</v>
      </c>
      <c r="D69" t="s">
        <v>490</v>
      </c>
      <c r="E69" t="s">
        <v>491</v>
      </c>
      <c r="F69" t="s">
        <v>464</v>
      </c>
      <c r="G69" t="s">
        <v>492</v>
      </c>
      <c r="H69" t="s">
        <v>493</v>
      </c>
      <c r="I69" t="s">
        <v>494</v>
      </c>
      <c r="J69" t="s">
        <v>495</v>
      </c>
      <c r="K69">
        <v>5</v>
      </c>
    </row>
    <row r="70" spans="2:11" x14ac:dyDescent="0.25">
      <c r="B70" t="s">
        <v>496</v>
      </c>
      <c r="C70" t="s">
        <v>497</v>
      </c>
      <c r="D70" t="s">
        <v>498</v>
      </c>
      <c r="E70" t="s">
        <v>499</v>
      </c>
      <c r="F70" t="s">
        <v>464</v>
      </c>
      <c r="G70" t="s">
        <v>500</v>
      </c>
      <c r="H70" t="s">
        <v>501</v>
      </c>
      <c r="I70" t="s">
        <v>499</v>
      </c>
      <c r="J70" t="s">
        <v>500</v>
      </c>
      <c r="K70">
        <v>5.4</v>
      </c>
    </row>
    <row r="71" spans="2:11" x14ac:dyDescent="0.25">
      <c r="B71" t="s">
        <v>502</v>
      </c>
      <c r="C71" t="s">
        <v>503</v>
      </c>
      <c r="D71" t="s">
        <v>504</v>
      </c>
      <c r="E71" t="s">
        <v>505</v>
      </c>
      <c r="F71" t="s">
        <v>464</v>
      </c>
      <c r="G71" t="s">
        <v>506</v>
      </c>
      <c r="H71" t="s">
        <v>507</v>
      </c>
      <c r="I71" t="s">
        <v>505</v>
      </c>
      <c r="J71" t="s">
        <v>506</v>
      </c>
      <c r="K71">
        <v>1</v>
      </c>
    </row>
    <row r="72" spans="2:11" x14ac:dyDescent="0.25">
      <c r="B72" t="s">
        <v>508</v>
      </c>
      <c r="C72" t="s">
        <v>509</v>
      </c>
      <c r="D72" t="s">
        <v>510</v>
      </c>
      <c r="E72" t="s">
        <v>511</v>
      </c>
      <c r="F72" t="s">
        <v>464</v>
      </c>
      <c r="G72" t="s">
        <v>512</v>
      </c>
      <c r="H72" t="s">
        <v>513</v>
      </c>
      <c r="I72" t="s">
        <v>511</v>
      </c>
      <c r="J72" t="s">
        <v>512</v>
      </c>
      <c r="K72">
        <v>3.2</v>
      </c>
    </row>
    <row r="73" spans="2:11" x14ac:dyDescent="0.25">
      <c r="B73" t="s">
        <v>514</v>
      </c>
      <c r="C73" t="s">
        <v>515</v>
      </c>
      <c r="D73" t="s">
        <v>516</v>
      </c>
      <c r="E73" t="s">
        <v>517</v>
      </c>
      <c r="F73" t="s">
        <v>464</v>
      </c>
      <c r="G73" t="s">
        <v>518</v>
      </c>
      <c r="K73">
        <v>1.1000000000000001</v>
      </c>
    </row>
    <row r="74" spans="2:11" x14ac:dyDescent="0.25">
      <c r="B74" t="s">
        <v>519</v>
      </c>
      <c r="C74" t="s">
        <v>520</v>
      </c>
      <c r="D74" t="s">
        <v>521</v>
      </c>
      <c r="E74" t="s">
        <v>522</v>
      </c>
      <c r="F74" t="s">
        <v>464</v>
      </c>
      <c r="G74" t="s">
        <v>523</v>
      </c>
      <c r="H74" t="s">
        <v>524</v>
      </c>
      <c r="I74" t="s">
        <v>522</v>
      </c>
      <c r="J74" t="s">
        <v>523</v>
      </c>
      <c r="K74">
        <v>12</v>
      </c>
    </row>
    <row r="75" spans="2:11" x14ac:dyDescent="0.25">
      <c r="B75" t="s">
        <v>525</v>
      </c>
      <c r="C75" t="s">
        <v>526</v>
      </c>
      <c r="D75" t="s">
        <v>527</v>
      </c>
      <c r="E75" t="s">
        <v>528</v>
      </c>
      <c r="F75" t="s">
        <v>464</v>
      </c>
      <c r="G75" t="s">
        <v>529</v>
      </c>
      <c r="H75" t="s">
        <v>527</v>
      </c>
      <c r="I75" t="s">
        <v>528</v>
      </c>
      <c r="J75" t="s">
        <v>529</v>
      </c>
      <c r="K75">
        <v>5.5</v>
      </c>
    </row>
    <row r="76" spans="2:11" x14ac:dyDescent="0.25">
      <c r="B76" t="s">
        <v>530</v>
      </c>
      <c r="C76" t="s">
        <v>531</v>
      </c>
      <c r="D76" t="s">
        <v>532</v>
      </c>
      <c r="E76" t="s">
        <v>528</v>
      </c>
      <c r="F76" t="s">
        <v>464</v>
      </c>
      <c r="G76" t="s">
        <v>400</v>
      </c>
      <c r="H76" t="s">
        <v>533</v>
      </c>
      <c r="I76" t="s">
        <v>534</v>
      </c>
      <c r="J76" t="s">
        <v>535</v>
      </c>
      <c r="K76">
        <v>0.37</v>
      </c>
    </row>
    <row r="77" spans="2:11" x14ac:dyDescent="0.25">
      <c r="B77" t="s">
        <v>536</v>
      </c>
      <c r="C77" t="s">
        <v>537</v>
      </c>
      <c r="D77" t="s">
        <v>538</v>
      </c>
      <c r="E77" t="s">
        <v>175</v>
      </c>
      <c r="F77" t="s">
        <v>175</v>
      </c>
      <c r="G77" t="s">
        <v>539</v>
      </c>
      <c r="H77" t="s">
        <v>540</v>
      </c>
      <c r="I77" t="s">
        <v>175</v>
      </c>
      <c r="J77" t="s">
        <v>539</v>
      </c>
      <c r="K77">
        <v>24</v>
      </c>
    </row>
    <row r="78" spans="2:11" x14ac:dyDescent="0.25">
      <c r="B78" t="s">
        <v>541</v>
      </c>
      <c r="C78" t="s">
        <v>542</v>
      </c>
      <c r="D78" t="s">
        <v>543</v>
      </c>
      <c r="E78" t="s">
        <v>544</v>
      </c>
      <c r="F78" t="s">
        <v>545</v>
      </c>
      <c r="G78" t="s">
        <v>546</v>
      </c>
      <c r="H78" t="s">
        <v>547</v>
      </c>
      <c r="I78" t="s">
        <v>544</v>
      </c>
      <c r="J78" t="s">
        <v>546</v>
      </c>
      <c r="K78">
        <v>0.5</v>
      </c>
    </row>
    <row r="79" spans="2:11" x14ac:dyDescent="0.25">
      <c r="B79" t="s">
        <v>548</v>
      </c>
      <c r="C79" t="s">
        <v>549</v>
      </c>
      <c r="D79" t="s">
        <v>550</v>
      </c>
      <c r="E79" t="s">
        <v>551</v>
      </c>
      <c r="F79" t="s">
        <v>545</v>
      </c>
      <c r="G79" t="s">
        <v>552</v>
      </c>
      <c r="H79" t="s">
        <v>553</v>
      </c>
      <c r="I79" t="s">
        <v>551</v>
      </c>
      <c r="J79" t="s">
        <v>554</v>
      </c>
      <c r="K79">
        <v>1.1000000000000001</v>
      </c>
    </row>
    <row r="80" spans="2:11" x14ac:dyDescent="0.25">
      <c r="B80" t="s">
        <v>555</v>
      </c>
      <c r="C80" t="s">
        <v>556</v>
      </c>
      <c r="D80" t="s">
        <v>557</v>
      </c>
      <c r="E80" t="s">
        <v>545</v>
      </c>
      <c r="F80" t="s">
        <v>545</v>
      </c>
      <c r="G80" t="s">
        <v>558</v>
      </c>
      <c r="H80" t="s">
        <v>559</v>
      </c>
      <c r="I80" t="s">
        <v>545</v>
      </c>
      <c r="J80" t="s">
        <v>558</v>
      </c>
      <c r="K80">
        <v>4.5</v>
      </c>
    </row>
    <row r="81" spans="2:11" x14ac:dyDescent="0.25">
      <c r="B81" t="s">
        <v>560</v>
      </c>
      <c r="C81" t="s">
        <v>561</v>
      </c>
      <c r="D81" t="s">
        <v>562</v>
      </c>
      <c r="E81" t="s">
        <v>563</v>
      </c>
      <c r="F81" t="s">
        <v>545</v>
      </c>
      <c r="G81" t="s">
        <v>564</v>
      </c>
      <c r="H81" t="s">
        <v>565</v>
      </c>
      <c r="I81" t="s">
        <v>563</v>
      </c>
      <c r="J81" t="s">
        <v>564</v>
      </c>
      <c r="K81">
        <v>1.7</v>
      </c>
    </row>
    <row r="82" spans="2:11" x14ac:dyDescent="0.25">
      <c r="B82" t="s">
        <v>566</v>
      </c>
      <c r="C82" t="s">
        <v>567</v>
      </c>
      <c r="D82" t="s">
        <v>568</v>
      </c>
      <c r="E82" t="s">
        <v>569</v>
      </c>
      <c r="F82" t="s">
        <v>545</v>
      </c>
      <c r="G82" t="s">
        <v>570</v>
      </c>
      <c r="H82" t="s">
        <v>571</v>
      </c>
      <c r="I82" t="s">
        <v>569</v>
      </c>
      <c r="J82" t="s">
        <v>570</v>
      </c>
      <c r="K82">
        <v>2.7</v>
      </c>
    </row>
    <row r="83" spans="2:11" x14ac:dyDescent="0.25">
      <c r="B83" t="s">
        <v>572</v>
      </c>
      <c r="C83" t="s">
        <v>573</v>
      </c>
      <c r="D83" t="s">
        <v>574</v>
      </c>
      <c r="E83" t="s">
        <v>575</v>
      </c>
      <c r="F83" t="s">
        <v>545</v>
      </c>
      <c r="G83" t="s">
        <v>576</v>
      </c>
      <c r="H83" t="s">
        <v>577</v>
      </c>
      <c r="I83" t="s">
        <v>578</v>
      </c>
      <c r="J83" t="s">
        <v>576</v>
      </c>
      <c r="K83">
        <v>2.2000000000000002</v>
      </c>
    </row>
    <row r="84" spans="2:11" x14ac:dyDescent="0.25">
      <c r="B84" t="s">
        <v>579</v>
      </c>
      <c r="C84" t="s">
        <v>580</v>
      </c>
      <c r="D84" t="s">
        <v>581</v>
      </c>
      <c r="E84" t="s">
        <v>582</v>
      </c>
      <c r="F84" t="s">
        <v>176</v>
      </c>
      <c r="G84" t="s">
        <v>583</v>
      </c>
      <c r="H84" t="s">
        <v>584</v>
      </c>
      <c r="I84" t="s">
        <v>582</v>
      </c>
      <c r="J84" t="s">
        <v>585</v>
      </c>
      <c r="K84">
        <v>5</v>
      </c>
    </row>
    <row r="85" spans="2:11" x14ac:dyDescent="0.25">
      <c r="B85" t="s">
        <v>586</v>
      </c>
      <c r="C85" t="s">
        <v>587</v>
      </c>
      <c r="D85" t="s">
        <v>588</v>
      </c>
      <c r="E85" t="s">
        <v>589</v>
      </c>
      <c r="F85" t="s">
        <v>176</v>
      </c>
      <c r="G85" t="s">
        <v>590</v>
      </c>
      <c r="H85" t="s">
        <v>591</v>
      </c>
      <c r="I85" t="s">
        <v>589</v>
      </c>
      <c r="J85" t="s">
        <v>590</v>
      </c>
      <c r="K85">
        <v>1.7</v>
      </c>
    </row>
    <row r="86" spans="2:11" x14ac:dyDescent="0.25">
      <c r="B86" t="s">
        <v>592</v>
      </c>
      <c r="C86" t="s">
        <v>592</v>
      </c>
      <c r="D86" t="s">
        <v>593</v>
      </c>
      <c r="E86" t="s">
        <v>594</v>
      </c>
      <c r="F86" t="s">
        <v>176</v>
      </c>
      <c r="G86" t="s">
        <v>595</v>
      </c>
      <c r="H86" t="s">
        <v>596</v>
      </c>
      <c r="I86" t="s">
        <v>594</v>
      </c>
      <c r="J86" t="s">
        <v>595</v>
      </c>
      <c r="K86">
        <v>6.05</v>
      </c>
    </row>
    <row r="87" spans="2:11" x14ac:dyDescent="0.25">
      <c r="B87" t="s">
        <v>597</v>
      </c>
      <c r="C87" t="s">
        <v>598</v>
      </c>
      <c r="D87" t="s">
        <v>599</v>
      </c>
      <c r="E87" t="s">
        <v>589</v>
      </c>
      <c r="F87" t="s">
        <v>176</v>
      </c>
      <c r="G87" t="s">
        <v>600</v>
      </c>
      <c r="H87" t="s">
        <v>601</v>
      </c>
      <c r="I87" t="s">
        <v>589</v>
      </c>
      <c r="J87" t="s">
        <v>602</v>
      </c>
      <c r="K87">
        <v>6.7</v>
      </c>
    </row>
    <row r="88" spans="2:11" x14ac:dyDescent="0.25">
      <c r="B88" t="s">
        <v>603</v>
      </c>
      <c r="C88" t="s">
        <v>604</v>
      </c>
      <c r="D88" t="s">
        <v>605</v>
      </c>
      <c r="E88" t="s">
        <v>606</v>
      </c>
      <c r="F88" t="s">
        <v>176</v>
      </c>
      <c r="G88" t="s">
        <v>607</v>
      </c>
      <c r="H88" t="s">
        <v>608</v>
      </c>
      <c r="I88" t="s">
        <v>606</v>
      </c>
      <c r="J88" t="s">
        <v>607</v>
      </c>
      <c r="K88">
        <v>1.4</v>
      </c>
    </row>
    <row r="89" spans="2:11" x14ac:dyDescent="0.25">
      <c r="B89" t="s">
        <v>609</v>
      </c>
      <c r="C89" t="s">
        <v>610</v>
      </c>
      <c r="D89" t="s">
        <v>611</v>
      </c>
      <c r="E89" t="s">
        <v>176</v>
      </c>
      <c r="F89" t="s">
        <v>176</v>
      </c>
      <c r="G89" t="s">
        <v>612</v>
      </c>
      <c r="H89" t="s">
        <v>613</v>
      </c>
      <c r="I89" t="s">
        <v>176</v>
      </c>
      <c r="J89" t="s">
        <v>612</v>
      </c>
      <c r="K89">
        <v>1</v>
      </c>
    </row>
    <row r="90" spans="2:11" x14ac:dyDescent="0.25">
      <c r="B90" t="s">
        <v>614</v>
      </c>
      <c r="C90" t="s">
        <v>615</v>
      </c>
      <c r="D90" t="s">
        <v>616</v>
      </c>
      <c r="E90" t="s">
        <v>176</v>
      </c>
      <c r="F90" t="s">
        <v>176</v>
      </c>
      <c r="G90" t="s">
        <v>617</v>
      </c>
      <c r="H90" t="s">
        <v>618</v>
      </c>
      <c r="I90" t="s">
        <v>176</v>
      </c>
      <c r="J90" t="s">
        <v>619</v>
      </c>
      <c r="K90">
        <v>8.1199999999999992</v>
      </c>
    </row>
    <row r="91" spans="2:11" x14ac:dyDescent="0.25">
      <c r="B91" t="s">
        <v>620</v>
      </c>
      <c r="C91" t="s">
        <v>621</v>
      </c>
      <c r="D91" t="s">
        <v>622</v>
      </c>
      <c r="E91" t="s">
        <v>623</v>
      </c>
      <c r="F91" t="s">
        <v>171</v>
      </c>
      <c r="G91" t="s">
        <v>624</v>
      </c>
      <c r="H91" t="s">
        <v>625</v>
      </c>
      <c r="I91" t="s">
        <v>623</v>
      </c>
      <c r="J91" t="s">
        <v>624</v>
      </c>
      <c r="K91">
        <v>11</v>
      </c>
    </row>
    <row r="92" spans="2:11" x14ac:dyDescent="0.25">
      <c r="B92" t="s">
        <v>626</v>
      </c>
      <c r="C92" t="s">
        <v>627</v>
      </c>
      <c r="D92" t="s">
        <v>628</v>
      </c>
      <c r="E92" t="s">
        <v>629</v>
      </c>
      <c r="F92" t="s">
        <v>171</v>
      </c>
      <c r="G92" t="s">
        <v>630</v>
      </c>
      <c r="H92" t="s">
        <v>631</v>
      </c>
      <c r="I92" t="s">
        <v>629</v>
      </c>
      <c r="J92" t="s">
        <v>632</v>
      </c>
      <c r="K92">
        <v>4.1900000000000004</v>
      </c>
    </row>
    <row r="93" spans="2:11" x14ac:dyDescent="0.25">
      <c r="B93" t="s">
        <v>633</v>
      </c>
      <c r="C93" t="s">
        <v>634</v>
      </c>
      <c r="D93" t="s">
        <v>635</v>
      </c>
      <c r="E93" t="s">
        <v>636</v>
      </c>
      <c r="F93" t="s">
        <v>171</v>
      </c>
      <c r="G93" t="s">
        <v>637</v>
      </c>
      <c r="H93" t="s">
        <v>635</v>
      </c>
      <c r="I93" t="s">
        <v>636</v>
      </c>
      <c r="J93" t="s">
        <v>637</v>
      </c>
      <c r="K93">
        <v>1.4</v>
      </c>
    </row>
    <row r="94" spans="2:11" x14ac:dyDescent="0.25">
      <c r="B94" t="s">
        <v>638</v>
      </c>
      <c r="C94" t="s">
        <v>639</v>
      </c>
      <c r="D94" t="s">
        <v>640</v>
      </c>
      <c r="E94" t="s">
        <v>641</v>
      </c>
      <c r="F94" t="s">
        <v>171</v>
      </c>
      <c r="G94" t="s">
        <v>642</v>
      </c>
      <c r="H94" t="s">
        <v>643</v>
      </c>
      <c r="I94" t="s">
        <v>641</v>
      </c>
      <c r="J94" t="s">
        <v>642</v>
      </c>
      <c r="K94">
        <v>1.6</v>
      </c>
    </row>
    <row r="95" spans="2:11" x14ac:dyDescent="0.25">
      <c r="B95" t="s">
        <v>644</v>
      </c>
      <c r="C95" t="s">
        <v>645</v>
      </c>
      <c r="D95" t="s">
        <v>646</v>
      </c>
      <c r="E95" t="s">
        <v>647</v>
      </c>
      <c r="F95" t="s">
        <v>171</v>
      </c>
      <c r="G95" t="s">
        <v>648</v>
      </c>
      <c r="H95" t="s">
        <v>649</v>
      </c>
      <c r="I95" t="s">
        <v>647</v>
      </c>
      <c r="J95" t="s">
        <v>648</v>
      </c>
      <c r="K95">
        <v>1</v>
      </c>
    </row>
    <row r="96" spans="2:11" x14ac:dyDescent="0.25">
      <c r="B96" t="s">
        <v>650</v>
      </c>
      <c r="C96" t="s">
        <v>651</v>
      </c>
      <c r="D96" t="s">
        <v>652</v>
      </c>
      <c r="E96" t="s">
        <v>653</v>
      </c>
      <c r="F96" t="s">
        <v>171</v>
      </c>
      <c r="G96" t="s">
        <v>654</v>
      </c>
      <c r="H96" t="s">
        <v>655</v>
      </c>
      <c r="J96" t="s">
        <v>654</v>
      </c>
      <c r="K96">
        <v>1.2</v>
      </c>
    </row>
    <row r="97" spans="1:12" x14ac:dyDescent="0.25">
      <c r="B97" t="s">
        <v>656</v>
      </c>
      <c r="C97" t="s">
        <v>657</v>
      </c>
      <c r="D97" t="s">
        <v>658</v>
      </c>
      <c r="E97" t="s">
        <v>659</v>
      </c>
      <c r="F97" t="s">
        <v>171</v>
      </c>
      <c r="G97" t="s">
        <v>660</v>
      </c>
      <c r="H97" t="s">
        <v>661</v>
      </c>
      <c r="I97" t="s">
        <v>659</v>
      </c>
      <c r="J97" t="s">
        <v>660</v>
      </c>
      <c r="K97">
        <v>1.2</v>
      </c>
    </row>
    <row r="98" spans="1:12" x14ac:dyDescent="0.25">
      <c r="B98" t="s">
        <v>662</v>
      </c>
      <c r="C98" t="s">
        <v>662</v>
      </c>
      <c r="D98" t="s">
        <v>663</v>
      </c>
      <c r="E98" t="s">
        <v>664</v>
      </c>
      <c r="F98" t="s">
        <v>665</v>
      </c>
      <c r="G98" t="s">
        <v>666</v>
      </c>
      <c r="H98" t="s">
        <v>667</v>
      </c>
      <c r="I98" t="s">
        <v>665</v>
      </c>
      <c r="J98" t="s">
        <v>668</v>
      </c>
      <c r="K98">
        <v>2.36</v>
      </c>
    </row>
    <row r="99" spans="1:12" x14ac:dyDescent="0.25">
      <c r="B99" t="s">
        <v>669</v>
      </c>
      <c r="C99" t="s">
        <v>670</v>
      </c>
      <c r="D99" t="s">
        <v>671</v>
      </c>
      <c r="E99" t="s">
        <v>672</v>
      </c>
      <c r="F99" t="s">
        <v>665</v>
      </c>
      <c r="G99" t="s">
        <v>673</v>
      </c>
      <c r="K99">
        <v>0</v>
      </c>
    </row>
    <row r="100" spans="1:12" x14ac:dyDescent="0.25">
      <c r="B100" t="s">
        <v>674</v>
      </c>
      <c r="C100" t="s">
        <v>675</v>
      </c>
      <c r="D100" t="s">
        <v>676</v>
      </c>
      <c r="E100" t="s">
        <v>677</v>
      </c>
      <c r="F100" t="s">
        <v>665</v>
      </c>
      <c r="G100" t="s">
        <v>678</v>
      </c>
      <c r="H100" t="s">
        <v>679</v>
      </c>
      <c r="I100" t="s">
        <v>677</v>
      </c>
      <c r="J100" t="s">
        <v>680</v>
      </c>
      <c r="K100">
        <v>7.7</v>
      </c>
    </row>
    <row r="101" spans="1:12" x14ac:dyDescent="0.25">
      <c r="B101" t="s">
        <v>681</v>
      </c>
      <c r="C101" t="s">
        <v>682</v>
      </c>
      <c r="D101" t="s">
        <v>683</v>
      </c>
      <c r="E101" t="s">
        <v>684</v>
      </c>
      <c r="F101" t="s">
        <v>665</v>
      </c>
      <c r="G101" t="s">
        <v>685</v>
      </c>
      <c r="H101" t="s">
        <v>686</v>
      </c>
      <c r="I101" t="s">
        <v>684</v>
      </c>
      <c r="J101" t="s">
        <v>687</v>
      </c>
      <c r="K101">
        <v>4.68</v>
      </c>
    </row>
    <row r="102" spans="1:12" x14ac:dyDescent="0.25">
      <c r="B102" t="s">
        <v>688</v>
      </c>
      <c r="C102" t="s">
        <v>689</v>
      </c>
      <c r="D102" t="s">
        <v>690</v>
      </c>
      <c r="E102" t="s">
        <v>691</v>
      </c>
      <c r="F102" t="s">
        <v>665</v>
      </c>
      <c r="G102" t="s">
        <v>692</v>
      </c>
      <c r="H102" t="s">
        <v>693</v>
      </c>
      <c r="I102" t="s">
        <v>694</v>
      </c>
      <c r="J102" t="s">
        <v>668</v>
      </c>
      <c r="K102">
        <v>18.98</v>
      </c>
    </row>
    <row r="103" spans="1:12" x14ac:dyDescent="0.25">
      <c r="B103" t="s">
        <v>695</v>
      </c>
      <c r="C103" t="s">
        <v>696</v>
      </c>
      <c r="D103" t="s">
        <v>697</v>
      </c>
      <c r="E103" t="s">
        <v>698</v>
      </c>
      <c r="F103" t="s">
        <v>665</v>
      </c>
      <c r="G103" t="s">
        <v>699</v>
      </c>
      <c r="H103" t="s">
        <v>700</v>
      </c>
      <c r="I103" t="s">
        <v>698</v>
      </c>
      <c r="J103" t="s">
        <v>701</v>
      </c>
      <c r="K103">
        <v>9.1</v>
      </c>
    </row>
    <row r="104" spans="1:12" x14ac:dyDescent="0.25">
      <c r="B104" t="s">
        <v>702</v>
      </c>
      <c r="C104" t="s">
        <v>703</v>
      </c>
      <c r="D104" t="s">
        <v>704</v>
      </c>
      <c r="E104" t="s">
        <v>705</v>
      </c>
      <c r="F104" t="s">
        <v>665</v>
      </c>
      <c r="G104" t="s">
        <v>706</v>
      </c>
      <c r="H104" t="s">
        <v>707</v>
      </c>
      <c r="I104" t="s">
        <v>684</v>
      </c>
      <c r="J104" t="s">
        <v>687</v>
      </c>
      <c r="K104">
        <v>9.58</v>
      </c>
    </row>
    <row r="105" spans="1:12" x14ac:dyDescent="0.25">
      <c r="B105" t="s">
        <v>708</v>
      </c>
      <c r="C105" t="s">
        <v>709</v>
      </c>
      <c r="D105" t="s">
        <v>710</v>
      </c>
      <c r="E105" t="s">
        <v>711</v>
      </c>
      <c r="F105" t="s">
        <v>665</v>
      </c>
      <c r="G105" t="s">
        <v>712</v>
      </c>
      <c r="H105" t="s">
        <v>713</v>
      </c>
      <c r="I105" t="s">
        <v>711</v>
      </c>
      <c r="J105" t="s">
        <v>714</v>
      </c>
      <c r="K105">
        <v>3</v>
      </c>
    </row>
    <row r="106" spans="1:12" x14ac:dyDescent="0.25">
      <c r="B106" t="s">
        <v>715</v>
      </c>
      <c r="C106" t="s">
        <v>716</v>
      </c>
      <c r="D106" t="s">
        <v>717</v>
      </c>
      <c r="E106" t="s">
        <v>665</v>
      </c>
      <c r="F106" t="s">
        <v>665</v>
      </c>
      <c r="G106" t="s">
        <v>718</v>
      </c>
      <c r="H106" t="s">
        <v>719</v>
      </c>
      <c r="I106" t="s">
        <v>720</v>
      </c>
      <c r="J106" t="s">
        <v>721</v>
      </c>
      <c r="K106">
        <v>2.5</v>
      </c>
    </row>
    <row r="107" spans="1:12" x14ac:dyDescent="0.25">
      <c r="B107" s="94"/>
      <c r="C107" s="95"/>
      <c r="D107" s="95"/>
      <c r="E107" s="95"/>
      <c r="F107" s="95"/>
      <c r="G107" s="95"/>
      <c r="H107" s="95"/>
      <c r="I107" s="95"/>
      <c r="J107" s="97" t="s">
        <v>178</v>
      </c>
      <c r="K107" s="98">
        <f>SUM(K10:K106)</f>
        <v>1553.5999999999997</v>
      </c>
      <c r="L107" t="s">
        <v>947</v>
      </c>
    </row>
    <row r="108" spans="1:12" x14ac:dyDescent="0.25">
      <c r="B108" s="95"/>
      <c r="C108" s="95"/>
      <c r="D108" s="95"/>
      <c r="E108" s="95"/>
      <c r="F108" s="95"/>
      <c r="G108" s="95"/>
      <c r="H108" s="95"/>
      <c r="I108" s="95"/>
      <c r="J108" s="95"/>
      <c r="K108" s="96"/>
    </row>
    <row r="109" spans="1:12" x14ac:dyDescent="0.25">
      <c r="A109" s="16" t="s">
        <v>29</v>
      </c>
      <c r="B109" s="14" t="s">
        <v>30</v>
      </c>
      <c r="E109" s="17" t="s">
        <v>31</v>
      </c>
      <c r="F109" s="17"/>
      <c r="G109" s="17" t="s">
        <v>32</v>
      </c>
      <c r="H109" s="43"/>
    </row>
    <row r="110" spans="1:12" x14ac:dyDescent="0.25">
      <c r="A110" s="18">
        <v>1</v>
      </c>
      <c r="B110" s="95" t="s">
        <v>948</v>
      </c>
      <c r="E110" s="72">
        <f>K107</f>
        <v>1553.5999999999997</v>
      </c>
      <c r="F110" t="s">
        <v>947</v>
      </c>
    </row>
    <row r="111" spans="1:12" x14ac:dyDescent="0.25">
      <c r="A111" s="18">
        <v>2</v>
      </c>
      <c r="B111" s="95" t="s">
        <v>988</v>
      </c>
      <c r="E111">
        <v>8.26</v>
      </c>
      <c r="F111" t="s">
        <v>949</v>
      </c>
    </row>
    <row r="112" spans="1:12" x14ac:dyDescent="0.25">
      <c r="A112" s="18"/>
      <c r="B112" t="s">
        <v>953</v>
      </c>
    </row>
    <row r="113" spans="2:8" x14ac:dyDescent="0.25">
      <c r="B113" s="95"/>
    </row>
    <row r="114" spans="2:8" x14ac:dyDescent="0.25">
      <c r="B114" s="100" t="s">
        <v>23</v>
      </c>
    </row>
    <row r="115" spans="2:8" x14ac:dyDescent="0.25">
      <c r="B115" s="95" t="s">
        <v>952</v>
      </c>
      <c r="E115" s="99">
        <f>E110*E111*24*60/1000000</f>
        <v>18.479139839999995</v>
      </c>
      <c r="F115" t="s">
        <v>931</v>
      </c>
      <c r="G115" s="43" t="s">
        <v>1002</v>
      </c>
      <c r="H115" s="43"/>
    </row>
  </sheetData>
  <pageMargins left="0.7" right="0.7" top="0.75" bottom="0.75" header="0.3" footer="0.3"/>
  <pageSetup scale="3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zoomScale="90" zoomScaleNormal="90" workbookViewId="0">
      <selection activeCell="B33" sqref="B33"/>
    </sheetView>
  </sheetViews>
  <sheetFormatPr defaultRowHeight="15" x14ac:dyDescent="0.25"/>
  <cols>
    <col min="1" max="1" width="9.42578125" customWidth="1"/>
    <col min="2" max="2" width="32" customWidth="1"/>
    <col min="3" max="3" width="24.5703125" customWidth="1"/>
    <col min="4" max="4" width="9.140625" customWidth="1"/>
    <col min="5" max="5" width="6.140625" customWidth="1"/>
    <col min="6" max="6" width="29.140625" customWidth="1"/>
  </cols>
  <sheetData>
    <row r="1" spans="1:6" x14ac:dyDescent="0.25">
      <c r="A1" t="s">
        <v>179</v>
      </c>
    </row>
    <row r="2" spans="1:6" ht="18.75" x14ac:dyDescent="0.3">
      <c r="A2" s="48" t="s">
        <v>729</v>
      </c>
    </row>
    <row r="3" spans="1:6" ht="15.75" customHeight="1" x14ac:dyDescent="0.3">
      <c r="A3" s="48"/>
    </row>
    <row r="4" spans="1:6" x14ac:dyDescent="0.25">
      <c r="A4" s="14" t="s">
        <v>985</v>
      </c>
    </row>
    <row r="5" spans="1:6" x14ac:dyDescent="0.25">
      <c r="A5" t="s">
        <v>163</v>
      </c>
    </row>
    <row r="6" spans="1:6" x14ac:dyDescent="0.25">
      <c r="A6" s="71" t="s">
        <v>164</v>
      </c>
    </row>
    <row r="7" spans="1:6" x14ac:dyDescent="0.25">
      <c r="A7" s="15" t="s">
        <v>165</v>
      </c>
    </row>
    <row r="8" spans="1:6" x14ac:dyDescent="0.25">
      <c r="A8" s="92" t="s">
        <v>935</v>
      </c>
    </row>
    <row r="10" spans="1:6" x14ac:dyDescent="0.25">
      <c r="A10" s="16" t="s">
        <v>29</v>
      </c>
      <c r="B10" s="16" t="s">
        <v>945</v>
      </c>
      <c r="C10" s="17" t="s">
        <v>31</v>
      </c>
      <c r="D10" s="75"/>
      <c r="F10" s="16" t="s">
        <v>32</v>
      </c>
    </row>
    <row r="11" spans="1:6" x14ac:dyDescent="0.25">
      <c r="B11" s="85" t="s">
        <v>177</v>
      </c>
      <c r="C11" s="86"/>
      <c r="D11" s="87"/>
    </row>
    <row r="12" spans="1:6" x14ac:dyDescent="0.25">
      <c r="B12" s="82" t="s">
        <v>166</v>
      </c>
      <c r="C12" s="83" t="s">
        <v>167</v>
      </c>
      <c r="D12" s="84"/>
    </row>
    <row r="13" spans="1:6" x14ac:dyDescent="0.25">
      <c r="A13" s="18">
        <v>1</v>
      </c>
      <c r="B13" s="5" t="s">
        <v>725</v>
      </c>
      <c r="C13" s="58">
        <f>115000/2</f>
        <v>57500</v>
      </c>
      <c r="D13" s="77"/>
    </row>
    <row r="14" spans="1:6" x14ac:dyDescent="0.25">
      <c r="A14" s="18">
        <v>2</v>
      </c>
      <c r="B14" s="5" t="s">
        <v>168</v>
      </c>
      <c r="C14" s="58">
        <v>160000</v>
      </c>
      <c r="D14" s="77"/>
    </row>
    <row r="15" spans="1:6" x14ac:dyDescent="0.25">
      <c r="A15" s="18">
        <v>3</v>
      </c>
      <c r="B15" s="5" t="s">
        <v>169</v>
      </c>
      <c r="C15" s="58">
        <v>165000</v>
      </c>
      <c r="D15" s="77"/>
    </row>
    <row r="16" spans="1:6" x14ac:dyDescent="0.25">
      <c r="A16" s="18">
        <v>4</v>
      </c>
      <c r="B16" s="5" t="s">
        <v>170</v>
      </c>
      <c r="C16" s="58">
        <v>100000</v>
      </c>
      <c r="D16" s="77"/>
    </row>
    <row r="17" spans="1:6" x14ac:dyDescent="0.25">
      <c r="A17" s="18">
        <v>5</v>
      </c>
      <c r="B17" s="5" t="s">
        <v>171</v>
      </c>
      <c r="C17" s="58">
        <v>435000</v>
      </c>
      <c r="D17" s="77"/>
    </row>
    <row r="18" spans="1:6" x14ac:dyDescent="0.25">
      <c r="A18" s="18">
        <v>6</v>
      </c>
      <c r="B18" s="5" t="s">
        <v>172</v>
      </c>
      <c r="C18" s="58">
        <v>10200</v>
      </c>
      <c r="D18" s="77"/>
    </row>
    <row r="19" spans="1:6" x14ac:dyDescent="0.25">
      <c r="A19" s="18">
        <v>7</v>
      </c>
      <c r="B19" s="5" t="s">
        <v>173</v>
      </c>
      <c r="C19" s="58">
        <v>4100</v>
      </c>
      <c r="D19" s="77"/>
    </row>
    <row r="20" spans="1:6" x14ac:dyDescent="0.25">
      <c r="A20" s="18">
        <v>8</v>
      </c>
      <c r="B20" s="5" t="s">
        <v>174</v>
      </c>
      <c r="C20" s="58">
        <v>48500</v>
      </c>
      <c r="D20" s="77"/>
    </row>
    <row r="21" spans="1:6" x14ac:dyDescent="0.25">
      <c r="A21" s="18">
        <v>9</v>
      </c>
      <c r="B21" s="5" t="s">
        <v>175</v>
      </c>
      <c r="C21" s="58">
        <v>89000</v>
      </c>
      <c r="D21" s="77"/>
    </row>
    <row r="22" spans="1:6" x14ac:dyDescent="0.25">
      <c r="A22" s="18">
        <v>10</v>
      </c>
      <c r="B22" s="5" t="s">
        <v>176</v>
      </c>
      <c r="C22" s="58">
        <v>2800</v>
      </c>
      <c r="D22" s="77"/>
    </row>
    <row r="23" spans="1:6" x14ac:dyDescent="0.25">
      <c r="A23" s="18">
        <v>11</v>
      </c>
      <c r="B23" s="73" t="s">
        <v>178</v>
      </c>
      <c r="C23" s="76">
        <f>SUM(C13:C22)</f>
        <v>1072100</v>
      </c>
      <c r="D23" s="77"/>
      <c r="F23" s="79"/>
    </row>
    <row r="24" spans="1:6" x14ac:dyDescent="0.25">
      <c r="B24" s="44"/>
      <c r="C24" s="80"/>
      <c r="D24" s="32"/>
      <c r="F24" s="79"/>
    </row>
    <row r="25" spans="1:6" x14ac:dyDescent="0.25">
      <c r="B25" s="81" t="s">
        <v>23</v>
      </c>
      <c r="F25" s="18"/>
    </row>
    <row r="26" spans="1:6" x14ac:dyDescent="0.25">
      <c r="A26" s="18">
        <v>12</v>
      </c>
      <c r="B26" t="s">
        <v>727</v>
      </c>
      <c r="C26" s="74">
        <v>65</v>
      </c>
      <c r="D26" t="s">
        <v>722</v>
      </c>
      <c r="F26" s="18"/>
    </row>
    <row r="27" spans="1:6" x14ac:dyDescent="0.25">
      <c r="B27" t="s">
        <v>952</v>
      </c>
      <c r="C27" s="72">
        <f>C23*C26/1000000</f>
        <v>69.686499999999995</v>
      </c>
      <c r="D27" t="s">
        <v>931</v>
      </c>
      <c r="F27" s="18" t="s">
        <v>991</v>
      </c>
    </row>
    <row r="29" spans="1:6" x14ac:dyDescent="0.25">
      <c r="B29" t="s">
        <v>989</v>
      </c>
    </row>
    <row r="30" spans="1:6" x14ac:dyDescent="0.25">
      <c r="B30" t="s">
        <v>990</v>
      </c>
    </row>
    <row r="31" spans="1:6" x14ac:dyDescent="0.25">
      <c r="B31" t="s">
        <v>723</v>
      </c>
    </row>
    <row r="32" spans="1:6" x14ac:dyDescent="0.25">
      <c r="B32" s="78" t="s">
        <v>724</v>
      </c>
    </row>
    <row r="33" spans="2:2" x14ac:dyDescent="0.25">
      <c r="B33" s="15" t="s">
        <v>728</v>
      </c>
    </row>
  </sheetData>
  <hyperlinks>
    <hyperlink ref="A7" r:id="rId1"/>
    <hyperlink ref="B33" r:id="rId2"/>
  </hyperlinks>
  <pageMargins left="0.7" right="0.7" top="0.75" bottom="0.75" header="0.3" footer="0.3"/>
  <pageSetup scale="81"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List</vt:lpstr>
      <vt:lpstr>Workpaper 1</vt:lpstr>
      <vt:lpstr>Workpaper 2</vt:lpstr>
      <vt:lpstr>Workpaper 3</vt:lpstr>
      <vt:lpstr>Workpaper 4</vt:lpstr>
      <vt:lpstr>Workpaper 5</vt:lpstr>
      <vt:lpstr>Workpaper 6</vt:lpstr>
      <vt:lpstr>Workpaper 7</vt:lpstr>
      <vt:lpstr>Workpaper 8</vt:lpstr>
      <vt:lpstr>Workpaper 9</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jlucas</dc:creator>
  <cp:lastModifiedBy>S.Hruby</cp:lastModifiedBy>
  <cp:lastPrinted>2012-06-07T17:46:17Z</cp:lastPrinted>
  <dcterms:created xsi:type="dcterms:W3CDTF">2012-05-25T20:14:48Z</dcterms:created>
  <dcterms:modified xsi:type="dcterms:W3CDTF">2013-03-19T00:55:32Z</dcterms:modified>
</cp:coreProperties>
</file>