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8475" windowHeight="5895" activeTab="0"/>
  </bookViews>
  <sheets>
    <sheet name="Worksheet" sheetId="1" r:id="rId1"/>
    <sheet name="Scratch Worksheet" sheetId="2" r:id="rId2"/>
  </sheets>
  <definedNames>
    <definedName name="_xlnm.Print_Area" localSheetId="0">'Worksheet'!$A$1:$I$32</definedName>
  </definedNames>
  <calcPr fullCalcOnLoad="1"/>
</workbook>
</file>

<file path=xl/comments1.xml><?xml version="1.0" encoding="utf-8"?>
<comments xmlns="http://schemas.openxmlformats.org/spreadsheetml/2006/main">
  <authors>
    <author>Ronald K. Ishii</author>
  </authors>
  <commentList>
    <comment ref="G13" authorId="0">
      <text>
        <r>
          <rPr>
            <sz val="10"/>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 ref="C13"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List>
</comments>
</file>

<file path=xl/sharedStrings.xml><?xml version="1.0" encoding="utf-8"?>
<sst xmlns="http://schemas.openxmlformats.org/spreadsheetml/2006/main" count="57" uniqueCount="53">
  <si>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</si>
  <si>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</si>
  <si>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</si>
  <si>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</si>
  <si>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</si>
  <si>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</si>
  <si>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</si>
  <si>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</si>
  <si>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</si>
  <si>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</si>
  <si>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</si>
  <si>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</si>
  <si>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</si>
  <si>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</si>
  <si>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</si>
  <si>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</si>
  <si>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</si>
  <si>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</si>
  <si>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</si>
  <si>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</si>
  <si>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</si>
  <si>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</si>
  <si>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</si>
  <si>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</si>
  <si>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</si>
  <si>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</si>
  <si>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</si>
  <si>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Applicant:</t>
  </si>
  <si>
    <t xml:space="preserve">Host Customer: </t>
  </si>
  <si>
    <t>Date:</t>
  </si>
  <si>
    <t>Application No.:</t>
  </si>
  <si>
    <t>Rated Net Generating Capacity =</t>
  </si>
  <si>
    <t>Fuel Consumption Rate (LHV) =</t>
  </si>
  <si>
    <t>Fuel Consumption Rate (HHV) =</t>
  </si>
  <si>
    <t>Waste Heat Recovery Rate =</t>
  </si>
  <si>
    <t>Ancillary Generating System Loads =</t>
  </si>
  <si>
    <t>Full load net continuous rated capacity of the packaged prime mover/generator at ISO conditions.</t>
  </si>
  <si>
    <t>≥ 5%</t>
  </si>
  <si>
    <t>≥ 42.5%</t>
  </si>
  <si>
    <t>Any ancillary equipment loads necessary for the operation of the generator (e.g., fuel compressors, intercooler chillers, etc.) not accounted for in the Rated Net Generating Capacity.</t>
  </si>
  <si>
    <t>Minimum Operating Efficiency Eligibility =</t>
  </si>
  <si>
    <t>Minimum Electric Efficiency =</t>
  </si>
  <si>
    <t>≥ 40%</t>
  </si>
  <si>
    <t>Public Utilities Code 216.6(a) &amp; 18CFR Part 292</t>
  </si>
  <si>
    <t>Public Utilities Code 216.6(b) &amp; 18CFR Part 292</t>
  </si>
  <si>
    <r>
      <t>Provided by manufacturer or calculated from rated capacity and generator efficiency or heat rate specifications.  Based on</t>
    </r>
    <r>
      <rPr>
        <b/>
        <sz val="12"/>
        <rFont val="Arial"/>
        <family val="0"/>
      </rPr>
      <t xml:space="preserve"> lower heating value</t>
    </r>
    <r>
      <rPr>
        <sz val="12"/>
        <rFont val="Arial"/>
        <family val="0"/>
      </rPr>
      <t xml:space="preserve"> of fuel.</t>
    </r>
  </si>
  <si>
    <r>
      <t>Provided by manufacturer or calculated from rated capacity and generator efficiency or heat rate specifications.  Based on</t>
    </r>
    <r>
      <rPr>
        <b/>
        <sz val="12"/>
        <rFont val="Arial"/>
        <family val="0"/>
      </rPr>
      <t xml:space="preserve"> higher  heating value</t>
    </r>
    <r>
      <rPr>
        <sz val="12"/>
        <rFont val="Arial"/>
        <family val="0"/>
      </rPr>
      <t xml:space="preserve"> of fuel.</t>
    </r>
  </si>
  <si>
    <t>This spreadsheet determines if a proposed Level 3 (non-renewable) Fuel Cell system meets the Minimum Operating Efficiency eligilbility requirement of the  Self-Generation Incentive Program.  Applicants must provide documentation supporting all inputs including but not limited to system capacity, fuel consumption, waste heat recovery rate, operating schedule, equivalent full load operating hours and thermal load.  See the 2008 SGIP Handbook for details of eligibility and documentation requirements.  All yellow cells must be completed by Applicant/Host Customer.</t>
  </si>
  <si>
    <t>Industrial Customer</t>
  </si>
  <si>
    <t>XX-XXX</t>
  </si>
  <si>
    <t>ESCO</t>
  </si>
  <si>
    <t>P.U. Code 216.6 (a) =</t>
  </si>
  <si>
    <t>P.U. Code 216.6 (b)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</si>
</sst>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409]dddd\,\ mmmm\ dd\,\ yyyy"/>
    <numFmt numFmtId="168" formatCode="[$-409]mmmm\ d\,\ yyyy;@"/>
  </numFmts>
  <fonts count="9">
    <font>
      <sz val="10"/>
      <name val="Arial"/>
      <family val="0"/>
    </font>
    <font>
      <sz val="8"/>
      <name val="Arial"/>
      <family val="0"/>
    </font>
    <font>
      <sz val="10"/>
      <name val="Tahoma"/>
      <family val="2"/>
    </font>
    <font>
      <u val="single"/>
      <sz val="10"/>
      <color indexed="12"/>
      <name val="Arial"/>
      <family val="0"/>
    </font>
    <font>
      <u val="single"/>
      <sz val="10"/>
      <color indexed="36"/>
      <name val="Arial"/>
      <family val="0"/>
    </font>
    <font>
      <sz val="12"/>
      <name val="Arial"/>
      <family val="0"/>
    </font>
    <font>
      <b/>
      <sz val="12"/>
      <name val="Arial"/>
      <family val="0"/>
    </font>
    <font>
      <sz val="12"/>
      <color indexed="10"/>
      <name val="Arial"/>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4">
    <border>
      <left/>
      <right/>
      <top/>
      <bottom/>
      <diagonal/>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horizontal="left" wrapText="1"/>
      <protection/>
    </xf>
    <xf numFmtId="0" fontId="5" fillId="0" borderId="0" xfId="0" applyFont="1" applyAlignment="1" applyProtection="1">
      <alignment wrapText="1"/>
      <protection/>
    </xf>
    <xf numFmtId="0" fontId="5" fillId="0" borderId="0" xfId="0" applyFont="1" applyBorder="1" applyAlignment="1" applyProtection="1">
      <alignment vertical="center" wrapText="1"/>
      <protection/>
    </xf>
    <xf numFmtId="3" fontId="5" fillId="0" borderId="0" xfId="0" applyNumberFormat="1" applyFont="1" applyBorder="1" applyAlignment="1" applyProtection="1">
      <alignment vertical="center" wrapText="1"/>
      <protection/>
    </xf>
    <xf numFmtId="0" fontId="5" fillId="0" borderId="1" xfId="0" applyFont="1" applyFill="1" applyBorder="1" applyAlignment="1" applyProtection="1">
      <alignment horizontal="center" wrapText="1"/>
      <protection/>
    </xf>
    <xf numFmtId="0" fontId="5" fillId="0" borderId="1" xfId="0" applyFont="1" applyBorder="1" applyAlignment="1" applyProtection="1">
      <alignment horizontal="center" wrapText="1"/>
      <protection/>
    </xf>
    <xf numFmtId="0" fontId="5" fillId="0" borderId="2"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5" fillId="0" borderId="0" xfId="0" applyFont="1" applyAlignment="1" applyProtection="1">
      <alignment horizontal="right" wrapText="1"/>
      <protection/>
    </xf>
    <xf numFmtId="0" fontId="5" fillId="0" borderId="3" xfId="0" applyFont="1" applyBorder="1" applyAlignment="1" applyProtection="1">
      <alignment vertical="center" wrapText="1"/>
      <protection/>
    </xf>
    <xf numFmtId="0" fontId="5" fillId="0" borderId="0" xfId="0" applyFont="1" applyAlignment="1" applyProtection="1">
      <alignment vertical="center" wrapText="1"/>
      <protection/>
    </xf>
    <xf numFmtId="0" fontId="5" fillId="0" borderId="4" xfId="0" applyFont="1" applyBorder="1" applyAlignment="1" applyProtection="1">
      <alignment horizontal="center" wrapText="1"/>
      <protection/>
    </xf>
    <xf numFmtId="0" fontId="5" fillId="0" borderId="5" xfId="0" applyFont="1" applyBorder="1" applyAlignment="1" applyProtection="1">
      <alignment horizontal="center" wrapText="1"/>
      <protection/>
    </xf>
    <xf numFmtId="3" fontId="5" fillId="0" borderId="0" xfId="0" applyNumberFormat="1" applyFont="1" applyBorder="1" applyAlignment="1" applyProtection="1">
      <alignment horizontal="right" wrapText="1"/>
      <protection/>
    </xf>
    <xf numFmtId="0" fontId="5" fillId="0" borderId="6"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8" xfId="0" applyFont="1" applyBorder="1" applyAlignment="1" applyProtection="1">
      <alignment horizontal="center" wrapText="1"/>
      <protection/>
    </xf>
    <xf numFmtId="3" fontId="5" fillId="0" borderId="0" xfId="0" applyNumberFormat="1" applyFont="1" applyAlignment="1" applyProtection="1">
      <alignment wrapText="1"/>
      <protection/>
    </xf>
    <xf numFmtId="3" fontId="5" fillId="0" borderId="0" xfId="0" applyNumberFormat="1" applyFont="1" applyAlignment="1" applyProtection="1">
      <alignment horizontal="left" wrapText="1"/>
      <protection/>
    </xf>
    <xf numFmtId="0" fontId="6" fillId="2" borderId="0" xfId="0" applyFont="1" applyFill="1" applyAlignment="1" applyProtection="1">
      <alignment wrapText="1"/>
      <protection/>
    </xf>
    <xf numFmtId="0" fontId="7" fillId="2" borderId="0" xfId="0" applyFont="1" applyFill="1" applyAlignment="1" applyProtection="1">
      <alignment horizontal="left" wrapText="1"/>
      <protection/>
    </xf>
    <xf numFmtId="3" fontId="5" fillId="2" borderId="0" xfId="0" applyNumberFormat="1" applyFont="1" applyFill="1" applyAlignment="1" applyProtection="1">
      <alignment horizontal="left" wrapText="1"/>
      <protection/>
    </xf>
    <xf numFmtId="0" fontId="5" fillId="2" borderId="0" xfId="0" applyFont="1" applyFill="1" applyAlignment="1" applyProtection="1">
      <alignment wrapText="1"/>
      <protection/>
    </xf>
    <xf numFmtId="166" fontId="5" fillId="2" borderId="0" xfId="21" applyNumberFormat="1" applyFont="1" applyFill="1" applyAlignment="1" applyProtection="1">
      <alignment horizontal="right" wrapText="1"/>
      <protection/>
    </xf>
    <xf numFmtId="3" fontId="5" fillId="2" borderId="0" xfId="0" applyNumberFormat="1" applyFont="1" applyFill="1" applyAlignment="1" applyProtection="1" quotePrefix="1">
      <alignment horizontal="left" wrapText="1"/>
      <protection/>
    </xf>
    <xf numFmtId="0" fontId="5" fillId="2" borderId="0" xfId="0" applyFont="1" applyFill="1" applyAlignment="1" applyProtection="1">
      <alignment horizontal="center" wrapText="1"/>
      <protection/>
    </xf>
    <xf numFmtId="166" fontId="5" fillId="0" borderId="0" xfId="21" applyNumberFormat="1" applyFont="1" applyAlignment="1" applyProtection="1">
      <alignment horizontal="right" wrapText="1"/>
      <protection/>
    </xf>
    <xf numFmtId="3" fontId="5" fillId="0" borderId="0" xfId="0" applyNumberFormat="1" applyFont="1" applyAlignment="1" applyProtection="1" quotePrefix="1">
      <alignment horizontal="left" wrapText="1"/>
      <protection/>
    </xf>
    <xf numFmtId="0" fontId="5" fillId="0" borderId="0" xfId="0" applyFont="1" applyAlignment="1" applyProtection="1">
      <alignment horizontal="center" wrapText="1"/>
      <protection/>
    </xf>
    <xf numFmtId="0" fontId="6" fillId="0" borderId="0" xfId="0" applyFont="1" applyAlignment="1" applyProtection="1">
      <alignment horizontal="right" wrapText="1"/>
      <protection/>
    </xf>
    <xf numFmtId="3" fontId="5" fillId="3" borderId="9" xfId="0" applyNumberFormat="1" applyFont="1" applyFill="1" applyBorder="1" applyAlignment="1" applyProtection="1">
      <alignment vertical="center" shrinkToFit="1"/>
      <protection locked="0"/>
    </xf>
    <xf numFmtId="3" fontId="5" fillId="0" borderId="10" xfId="0" applyNumberFormat="1" applyFont="1" applyBorder="1" applyAlignment="1" applyProtection="1">
      <alignment horizontal="center" shrinkToFit="1"/>
      <protection/>
    </xf>
    <xf numFmtId="3" fontId="5" fillId="3" borderId="11" xfId="0" applyNumberFormat="1" applyFont="1" applyFill="1" applyBorder="1" applyAlignment="1" applyProtection="1">
      <alignment horizontal="center" shrinkToFit="1"/>
      <protection locked="0"/>
    </xf>
    <xf numFmtId="9" fontId="5" fillId="0" borderId="11" xfId="21" applyFont="1" applyFill="1" applyBorder="1" applyAlignment="1" applyProtection="1">
      <alignment horizontal="center" shrinkToFit="1"/>
      <protection/>
    </xf>
    <xf numFmtId="3" fontId="5" fillId="0" borderId="11" xfId="0" applyNumberFormat="1" applyFont="1" applyFill="1" applyBorder="1" applyAlignment="1" applyProtection="1">
      <alignment horizontal="right" shrinkToFit="1"/>
      <protection/>
    </xf>
    <xf numFmtId="3" fontId="5" fillId="3" borderId="11" xfId="0" applyNumberFormat="1" applyFont="1" applyFill="1" applyBorder="1" applyAlignment="1" applyProtection="1">
      <alignment horizontal="right" shrinkToFit="1"/>
      <protection locked="0"/>
    </xf>
    <xf numFmtId="3" fontId="5" fillId="0" borderId="12" xfId="0" applyNumberFormat="1" applyFont="1" applyBorder="1" applyAlignment="1" applyProtection="1">
      <alignment horizontal="right" shrinkToFit="1"/>
      <protection/>
    </xf>
    <xf numFmtId="3" fontId="5" fillId="0" borderId="13" xfId="0" applyNumberFormat="1" applyFont="1" applyBorder="1" applyAlignment="1" applyProtection="1">
      <alignment horizontal="center" shrinkToFit="1"/>
      <protection/>
    </xf>
    <xf numFmtId="3" fontId="5" fillId="3" borderId="14" xfId="0" applyNumberFormat="1" applyFont="1" applyFill="1" applyBorder="1" applyAlignment="1" applyProtection="1">
      <alignment horizontal="center" shrinkToFit="1"/>
      <protection locked="0"/>
    </xf>
    <xf numFmtId="9" fontId="5" fillId="0" borderId="14" xfId="21" applyFont="1" applyFill="1" applyBorder="1" applyAlignment="1" applyProtection="1">
      <alignment horizontal="center" shrinkToFit="1"/>
      <protection/>
    </xf>
    <xf numFmtId="3" fontId="5" fillId="0" borderId="14" xfId="0" applyNumberFormat="1" applyFont="1" applyFill="1" applyBorder="1" applyAlignment="1" applyProtection="1">
      <alignment horizontal="right" shrinkToFit="1"/>
      <protection/>
    </xf>
    <xf numFmtId="3" fontId="5" fillId="3" borderId="14" xfId="0" applyNumberFormat="1" applyFont="1" applyFill="1" applyBorder="1" applyAlignment="1" applyProtection="1">
      <alignment horizontal="right" shrinkToFit="1"/>
      <protection locked="0"/>
    </xf>
    <xf numFmtId="3" fontId="5" fillId="0" borderId="15" xfId="0" applyNumberFormat="1" applyFont="1" applyBorder="1" applyAlignment="1" applyProtection="1">
      <alignment horizontal="right" shrinkToFit="1"/>
      <protection/>
    </xf>
    <xf numFmtId="3" fontId="5" fillId="0" borderId="16" xfId="0" applyNumberFormat="1" applyFont="1" applyBorder="1" applyAlignment="1" applyProtection="1">
      <alignment horizontal="center" shrinkToFit="1"/>
      <protection/>
    </xf>
    <xf numFmtId="3" fontId="5" fillId="3" borderId="17" xfId="0" applyNumberFormat="1" applyFont="1" applyFill="1" applyBorder="1" applyAlignment="1" applyProtection="1">
      <alignment horizontal="center" shrinkToFit="1"/>
      <protection locked="0"/>
    </xf>
    <xf numFmtId="9" fontId="5" fillId="0" borderId="17" xfId="21" applyFont="1" applyFill="1" applyBorder="1" applyAlignment="1" applyProtection="1">
      <alignment horizontal="center" shrinkToFit="1"/>
      <protection/>
    </xf>
    <xf numFmtId="3" fontId="5" fillId="0" borderId="17" xfId="0" applyNumberFormat="1" applyFont="1" applyFill="1" applyBorder="1" applyAlignment="1" applyProtection="1">
      <alignment horizontal="right" shrinkToFit="1"/>
      <protection/>
    </xf>
    <xf numFmtId="3" fontId="5" fillId="0" borderId="18" xfId="0" applyNumberFormat="1" applyFont="1" applyBorder="1" applyAlignment="1" applyProtection="1">
      <alignment horizontal="right" shrinkToFit="1"/>
      <protection/>
    </xf>
    <xf numFmtId="3" fontId="5" fillId="0" borderId="19" xfId="0" applyNumberFormat="1" applyFont="1" applyBorder="1" applyAlignment="1" applyProtection="1">
      <alignment horizontal="center" shrinkToFit="1"/>
      <protection/>
    </xf>
    <xf numFmtId="3" fontId="5" fillId="0" borderId="20" xfId="0" applyNumberFormat="1" applyFont="1" applyFill="1" applyBorder="1" applyAlignment="1" applyProtection="1">
      <alignment horizontal="center" shrinkToFit="1"/>
      <protection/>
    </xf>
    <xf numFmtId="9" fontId="5" fillId="0" borderId="20" xfId="21" applyFont="1" applyFill="1" applyBorder="1" applyAlignment="1" applyProtection="1">
      <alignment horizontal="center" shrinkToFit="1"/>
      <protection/>
    </xf>
    <xf numFmtId="3" fontId="5" fillId="0" borderId="20" xfId="0" applyNumberFormat="1" applyFont="1" applyFill="1" applyBorder="1" applyAlignment="1" applyProtection="1">
      <alignment horizontal="right" shrinkToFit="1"/>
      <protection/>
    </xf>
    <xf numFmtId="3" fontId="5" fillId="0" borderId="20" xfId="0" applyNumberFormat="1" applyFont="1" applyBorder="1" applyAlignment="1" applyProtection="1">
      <alignment horizontal="right" shrinkToFit="1"/>
      <protection/>
    </xf>
    <xf numFmtId="3" fontId="5" fillId="0" borderId="21" xfId="0" applyNumberFormat="1" applyFont="1" applyBorder="1" applyAlignment="1" applyProtection="1">
      <alignment horizontal="right" shrinkToFit="1"/>
      <protection/>
    </xf>
    <xf numFmtId="0" fontId="5" fillId="0" borderId="0" xfId="0" applyFont="1" applyAlignment="1" applyProtection="1">
      <alignment vertical="top" wrapText="1"/>
      <protection/>
    </xf>
    <xf numFmtId="0" fontId="5" fillId="0" borderId="0" xfId="0" applyFont="1" applyAlignment="1" applyProtection="1">
      <alignment horizontal="right" vertical="center" wrapText="1"/>
      <protection/>
    </xf>
    <xf numFmtId="0" fontId="5" fillId="0" borderId="0" xfId="0" applyFont="1" applyAlignment="1" applyProtection="1">
      <alignment horizontal="left" vertical="center" wrapText="1"/>
      <protection/>
    </xf>
    <xf numFmtId="0" fontId="6" fillId="0" borderId="14" xfId="0" applyFont="1" applyBorder="1" applyAlignment="1" applyProtection="1">
      <alignment horizontal="right" vertical="center" wrapText="1"/>
      <protection/>
    </xf>
    <xf numFmtId="0" fontId="6" fillId="0" borderId="9" xfId="0" applyFont="1" applyBorder="1" applyAlignment="1" applyProtection="1">
      <alignment horizontal="right" vertical="center" wrapText="1"/>
      <protection/>
    </xf>
    <xf numFmtId="0" fontId="6" fillId="0" borderId="0" xfId="0" applyFont="1" applyAlignment="1" applyProtection="1">
      <alignment horizontal="left" vertical="top" wrapText="1"/>
      <protection/>
    </xf>
    <xf numFmtId="0" fontId="6" fillId="2" borderId="0" xfId="0" applyFont="1" applyFill="1" applyBorder="1" applyAlignment="1" applyProtection="1">
      <alignment horizontal="right" wrapText="1"/>
      <protection/>
    </xf>
    <xf numFmtId="0" fontId="5" fillId="2" borderId="0" xfId="0" applyFont="1" applyFill="1" applyAlignment="1" applyProtection="1">
      <alignment horizontal="right" wrapText="1"/>
      <protection/>
    </xf>
    <xf numFmtId="0" fontId="5" fillId="2" borderId="0" xfId="0" applyFont="1" applyFill="1" applyAlignment="1" applyProtection="1">
      <alignment horizontal="left" wrapText="1"/>
      <protection/>
    </xf>
    <xf numFmtId="0" fontId="5" fillId="0" borderId="0" xfId="0" applyFont="1" applyAlignment="1" applyProtection="1">
      <alignment horizontal="left" wrapText="1"/>
      <protection/>
    </xf>
    <xf numFmtId="0" fontId="5" fillId="0" borderId="3"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3" borderId="22" xfId="0" applyFont="1" applyFill="1" applyBorder="1" applyAlignment="1" applyProtection="1">
      <alignment horizontal="center" shrinkToFit="1"/>
      <protection locked="0"/>
    </xf>
    <xf numFmtId="168" fontId="5" fillId="3" borderId="22" xfId="0" applyNumberFormat="1" applyFont="1" applyFill="1" applyBorder="1" applyAlignment="1" applyProtection="1">
      <alignment horizontal="center" shrinkToFit="1"/>
      <protection locked="0"/>
    </xf>
    <xf numFmtId="0" fontId="5" fillId="3" borderId="23" xfId="0" applyFont="1" applyFill="1" applyBorder="1" applyAlignment="1" applyProtection="1">
      <alignment horizontal="center" shrinkToFi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5"/>
  <sheetViews>
    <sheetView tabSelected="1" view="pageBreakPreview" zoomScaleSheetLayoutView="100" workbookViewId="0" topLeftCell="A1">
      <selection activeCell="H2" sqref="H2:I2"/>
    </sheetView>
  </sheetViews>
  <sheetFormatPr defaultColWidth="9.140625" defaultRowHeight="12.75"/>
  <cols>
    <col min="1" max="1" width="15.421875" style="3" bestFit="1" customWidth="1"/>
    <col min="2" max="2" width="18.28125" style="3" customWidth="1"/>
    <col min="3" max="3" width="16.7109375" style="3" customWidth="1"/>
    <col min="4" max="4" width="17.8515625" style="3" customWidth="1"/>
    <col min="5" max="5" width="17.28125" style="3" bestFit="1" customWidth="1"/>
    <col min="6" max="6" width="18.421875" style="3" customWidth="1"/>
    <col min="7" max="7" width="17.140625" style="3" bestFit="1" customWidth="1"/>
    <col min="8" max="8" width="16.00390625" style="3" bestFit="1" customWidth="1"/>
    <col min="9" max="9" width="23.28125" style="3" bestFit="1" customWidth="1"/>
    <col min="10" max="10" width="15.28125" style="3" bestFit="1" customWidth="1"/>
    <col min="11" max="16384" width="9.140625" style="3" customWidth="1"/>
  </cols>
  <sheetData>
    <row r="1" spans="2:9" ht="24" customHeight="1">
      <c r="B1" s="10" t="s">
        <v>27</v>
      </c>
      <c r="C1" s="68" t="s">
        <v>50</v>
      </c>
      <c r="D1" s="68"/>
      <c r="E1" s="68"/>
      <c r="G1" s="10" t="s">
        <v>29</v>
      </c>
      <c r="H1" s="69">
        <v>39814</v>
      </c>
      <c r="I1" s="69"/>
    </row>
    <row r="2" spans="2:9" ht="24" customHeight="1">
      <c r="B2" s="10" t="s">
        <v>28</v>
      </c>
      <c r="C2" s="68" t="s">
        <v>48</v>
      </c>
      <c r="D2" s="68"/>
      <c r="E2" s="68"/>
      <c r="G2" s="10" t="s">
        <v>30</v>
      </c>
      <c r="H2" s="70" t="s">
        <v>49</v>
      </c>
      <c r="I2" s="70"/>
    </row>
    <row r="3" spans="1:9" ht="24.75" customHeight="1">
      <c r="A3" s="31" t="s">
        <v>23</v>
      </c>
      <c r="B3" s="65" t="s">
        <v>47</v>
      </c>
      <c r="C3" s="65"/>
      <c r="D3" s="65"/>
      <c r="E3" s="65"/>
      <c r="F3" s="65"/>
      <c r="G3" s="65"/>
      <c r="H3" s="65"/>
      <c r="I3" s="65"/>
    </row>
    <row r="4" spans="2:9" ht="24.75" customHeight="1">
      <c r="B4" s="65"/>
      <c r="C4" s="65"/>
      <c r="D4" s="65"/>
      <c r="E4" s="65"/>
      <c r="F4" s="65"/>
      <c r="G4" s="65"/>
      <c r="H4" s="65"/>
      <c r="I4" s="65"/>
    </row>
    <row r="5" spans="2:9" ht="24.75" customHeight="1">
      <c r="B5" s="65"/>
      <c r="C5" s="65"/>
      <c r="D5" s="65"/>
      <c r="E5" s="65"/>
      <c r="F5" s="65"/>
      <c r="G5" s="65"/>
      <c r="H5" s="65"/>
      <c r="I5" s="65"/>
    </row>
    <row r="6" spans="1:7" ht="9.75" customHeight="1">
      <c r="A6" s="2"/>
      <c r="B6" s="2"/>
      <c r="E6" s="2"/>
      <c r="F6" s="2"/>
      <c r="G6" s="2"/>
    </row>
    <row r="7" spans="1:10" ht="39" customHeight="1">
      <c r="A7" s="59" t="s">
        <v>31</v>
      </c>
      <c r="B7" s="59"/>
      <c r="C7" s="60"/>
      <c r="D7" s="32">
        <v>300</v>
      </c>
      <c r="E7" s="11" t="s">
        <v>0</v>
      </c>
      <c r="F7" s="66" t="s">
        <v>36</v>
      </c>
      <c r="G7" s="67"/>
      <c r="H7" s="67"/>
      <c r="I7" s="67"/>
      <c r="J7" s="4"/>
    </row>
    <row r="8" spans="1:10" ht="49.5" customHeight="1">
      <c r="A8" s="59" t="s">
        <v>35</v>
      </c>
      <c r="B8" s="59"/>
      <c r="C8" s="60"/>
      <c r="D8" s="32">
        <v>10</v>
      </c>
      <c r="E8" s="11" t="s">
        <v>0</v>
      </c>
      <c r="F8" s="66" t="s">
        <v>39</v>
      </c>
      <c r="G8" s="67"/>
      <c r="H8" s="67"/>
      <c r="I8" s="67"/>
      <c r="J8" s="4"/>
    </row>
    <row r="9" spans="1:10" ht="54.75" customHeight="1">
      <c r="A9" s="59" t="s">
        <v>32</v>
      </c>
      <c r="B9" s="59"/>
      <c r="C9" s="60"/>
      <c r="D9" s="32">
        <f>7260*300</f>
        <v>2178000</v>
      </c>
      <c r="E9" s="11" t="s">
        <v>1</v>
      </c>
      <c r="F9" s="66" t="s">
        <v>45</v>
      </c>
      <c r="G9" s="67"/>
      <c r="H9" s="67"/>
      <c r="I9" s="67"/>
      <c r="J9" s="4"/>
    </row>
    <row r="10" spans="1:10" ht="50.25" customHeight="1">
      <c r="A10" s="59" t="s">
        <v>33</v>
      </c>
      <c r="B10" s="59"/>
      <c r="C10" s="60"/>
      <c r="D10" s="32">
        <f>8060*300</f>
        <v>2418000</v>
      </c>
      <c r="E10" s="11" t="s">
        <v>1</v>
      </c>
      <c r="F10" s="66" t="s">
        <v>46</v>
      </c>
      <c r="G10" s="67"/>
      <c r="H10" s="67"/>
      <c r="I10" s="67"/>
      <c r="J10" s="4"/>
    </row>
    <row r="11" spans="1:10" ht="95.25" customHeight="1">
      <c r="A11" s="59" t="s">
        <v>34</v>
      </c>
      <c r="B11" s="59"/>
      <c r="C11" s="60"/>
      <c r="D11" s="32">
        <v>480000</v>
      </c>
      <c r="E11" s="11" t="s">
        <v>1</v>
      </c>
      <c r="F11" s="66" t="s">
        <v>26</v>
      </c>
      <c r="G11" s="67"/>
      <c r="H11" s="67"/>
      <c r="I11" s="67"/>
      <c r="J11" s="4"/>
    </row>
    <row r="12" spans="1:8" ht="11.25" customHeight="1" thickBot="1">
      <c r="A12" s="57"/>
      <c r="B12" s="57"/>
      <c r="C12" s="5"/>
      <c r="D12" s="12"/>
      <c r="E12" s="58"/>
      <c r="F12" s="58"/>
      <c r="G12" s="58"/>
      <c r="H12" s="58"/>
    </row>
    <row r="13" spans="1:10" ht="60.75" thickBot="1">
      <c r="A13" s="13" t="s">
        <v>24</v>
      </c>
      <c r="B13" s="6" t="s">
        <v>14</v>
      </c>
      <c r="C13" s="6" t="s">
        <v>15</v>
      </c>
      <c r="D13" s="6" t="s">
        <v>20</v>
      </c>
      <c r="E13" s="6" t="s">
        <v>22</v>
      </c>
      <c r="F13" s="6" t="s">
        <v>16</v>
      </c>
      <c r="G13" s="6" t="s">
        <v>17</v>
      </c>
      <c r="H13" s="7" t="s">
        <v>18</v>
      </c>
      <c r="I13" s="8" t="s">
        <v>19</v>
      </c>
      <c r="J13" s="9"/>
    </row>
    <row r="14" spans="1:10" ht="15">
      <c r="A14" s="14" t="s">
        <v>2</v>
      </c>
      <c r="B14" s="33">
        <v>744</v>
      </c>
      <c r="C14" s="34">
        <v>744</v>
      </c>
      <c r="D14" s="35">
        <f aca="true" t="shared" si="0" ref="D14:D26">C14/B14</f>
        <v>1</v>
      </c>
      <c r="E14" s="36">
        <f>C14*($D$7-$D$8)</f>
        <v>215760</v>
      </c>
      <c r="F14" s="36">
        <f aca="true" t="shared" si="1" ref="F14:F25">C14*$D$11</f>
        <v>357120000</v>
      </c>
      <c r="G14" s="37">
        <v>358000000</v>
      </c>
      <c r="H14" s="36">
        <f aca="true" t="shared" si="2" ref="H14:H25">MIN(F14,G14)</f>
        <v>357120000</v>
      </c>
      <c r="I14" s="38">
        <f aca="true" t="shared" si="3" ref="I14:I25">C14*$D$9</f>
        <v>1620432000</v>
      </c>
      <c r="J14" s="15"/>
    </row>
    <row r="15" spans="1:10" ht="15">
      <c r="A15" s="16" t="s">
        <v>3</v>
      </c>
      <c r="B15" s="39">
        <v>672</v>
      </c>
      <c r="C15" s="40">
        <v>672</v>
      </c>
      <c r="D15" s="41">
        <f t="shared" si="0"/>
        <v>1</v>
      </c>
      <c r="E15" s="42">
        <f aca="true" t="shared" si="4" ref="E15:E25">C15*($D$7-$D$8)</f>
        <v>194880</v>
      </c>
      <c r="F15" s="42">
        <f t="shared" si="1"/>
        <v>322560000</v>
      </c>
      <c r="G15" s="43">
        <f aca="true" t="shared" si="5" ref="G15:G20">G14*0.9</f>
        <v>322200000</v>
      </c>
      <c r="H15" s="42">
        <f t="shared" si="2"/>
        <v>322200000</v>
      </c>
      <c r="I15" s="44">
        <f t="shared" si="3"/>
        <v>1463616000</v>
      </c>
      <c r="J15" s="15"/>
    </row>
    <row r="16" spans="1:10" ht="15">
      <c r="A16" s="16" t="s">
        <v>4</v>
      </c>
      <c r="B16" s="39">
        <v>744</v>
      </c>
      <c r="C16" s="40">
        <v>744</v>
      </c>
      <c r="D16" s="41">
        <f t="shared" si="0"/>
        <v>1</v>
      </c>
      <c r="E16" s="42">
        <f t="shared" si="4"/>
        <v>215760</v>
      </c>
      <c r="F16" s="42">
        <f t="shared" si="1"/>
        <v>357120000</v>
      </c>
      <c r="G16" s="43">
        <f t="shared" si="5"/>
        <v>289980000</v>
      </c>
      <c r="H16" s="42">
        <f t="shared" si="2"/>
        <v>289980000</v>
      </c>
      <c r="I16" s="44">
        <f t="shared" si="3"/>
        <v>1620432000</v>
      </c>
      <c r="J16" s="15"/>
    </row>
    <row r="17" spans="1:10" ht="15">
      <c r="A17" s="16" t="s">
        <v>5</v>
      </c>
      <c r="B17" s="39">
        <v>720</v>
      </c>
      <c r="C17" s="40">
        <v>720</v>
      </c>
      <c r="D17" s="41">
        <f t="shared" si="0"/>
        <v>1</v>
      </c>
      <c r="E17" s="42">
        <f t="shared" si="4"/>
        <v>208800</v>
      </c>
      <c r="F17" s="42">
        <f t="shared" si="1"/>
        <v>345600000</v>
      </c>
      <c r="G17" s="43">
        <f t="shared" si="5"/>
        <v>260982000</v>
      </c>
      <c r="H17" s="42">
        <f t="shared" si="2"/>
        <v>260982000</v>
      </c>
      <c r="I17" s="44">
        <f t="shared" si="3"/>
        <v>1568160000</v>
      </c>
      <c r="J17" s="15"/>
    </row>
    <row r="18" spans="1:10" ht="15">
      <c r="A18" s="16" t="s">
        <v>6</v>
      </c>
      <c r="B18" s="39">
        <v>744</v>
      </c>
      <c r="C18" s="40">
        <v>744</v>
      </c>
      <c r="D18" s="41">
        <f t="shared" si="0"/>
        <v>1</v>
      </c>
      <c r="E18" s="42">
        <f t="shared" si="4"/>
        <v>215760</v>
      </c>
      <c r="F18" s="42">
        <f t="shared" si="1"/>
        <v>357120000</v>
      </c>
      <c r="G18" s="43">
        <f t="shared" si="5"/>
        <v>234883800</v>
      </c>
      <c r="H18" s="42">
        <f t="shared" si="2"/>
        <v>234883800</v>
      </c>
      <c r="I18" s="44">
        <f t="shared" si="3"/>
        <v>1620432000</v>
      </c>
      <c r="J18" s="15"/>
    </row>
    <row r="19" spans="1:10" ht="15">
      <c r="A19" s="16" t="s">
        <v>7</v>
      </c>
      <c r="B19" s="39">
        <v>720</v>
      </c>
      <c r="C19" s="40">
        <v>720</v>
      </c>
      <c r="D19" s="41">
        <f t="shared" si="0"/>
        <v>1</v>
      </c>
      <c r="E19" s="42">
        <f t="shared" si="4"/>
        <v>208800</v>
      </c>
      <c r="F19" s="42">
        <f t="shared" si="1"/>
        <v>345600000</v>
      </c>
      <c r="G19" s="43">
        <f t="shared" si="5"/>
        <v>211395420</v>
      </c>
      <c r="H19" s="42">
        <f t="shared" si="2"/>
        <v>211395420</v>
      </c>
      <c r="I19" s="44">
        <f t="shared" si="3"/>
        <v>1568160000</v>
      </c>
      <c r="J19" s="15"/>
    </row>
    <row r="20" spans="1:10" ht="15">
      <c r="A20" s="16" t="s">
        <v>8</v>
      </c>
      <c r="B20" s="39">
        <v>744</v>
      </c>
      <c r="C20" s="40">
        <v>744</v>
      </c>
      <c r="D20" s="41">
        <f t="shared" si="0"/>
        <v>1</v>
      </c>
      <c r="E20" s="42">
        <f t="shared" si="4"/>
        <v>215760</v>
      </c>
      <c r="F20" s="42">
        <f t="shared" si="1"/>
        <v>357120000</v>
      </c>
      <c r="G20" s="43">
        <f t="shared" si="5"/>
        <v>190255878</v>
      </c>
      <c r="H20" s="42">
        <f t="shared" si="2"/>
        <v>190255878</v>
      </c>
      <c r="I20" s="44">
        <f t="shared" si="3"/>
        <v>1620432000</v>
      </c>
      <c r="J20" s="15"/>
    </row>
    <row r="21" spans="1:10" ht="15">
      <c r="A21" s="16" t="s">
        <v>9</v>
      </c>
      <c r="B21" s="39">
        <v>744</v>
      </c>
      <c r="C21" s="40">
        <v>744</v>
      </c>
      <c r="D21" s="41">
        <f t="shared" si="0"/>
        <v>1</v>
      </c>
      <c r="E21" s="42">
        <f t="shared" si="4"/>
        <v>215760</v>
      </c>
      <c r="F21" s="42">
        <f t="shared" si="1"/>
        <v>357120000</v>
      </c>
      <c r="G21" s="43">
        <f>G20*1.1</f>
        <v>209281465.8</v>
      </c>
      <c r="H21" s="42">
        <f t="shared" si="2"/>
        <v>209281465.8</v>
      </c>
      <c r="I21" s="44">
        <f t="shared" si="3"/>
        <v>1620432000</v>
      </c>
      <c r="J21" s="15"/>
    </row>
    <row r="22" spans="1:10" ht="15">
      <c r="A22" s="16" t="s">
        <v>10</v>
      </c>
      <c r="B22" s="39">
        <v>720</v>
      </c>
      <c r="C22" s="40">
        <v>720</v>
      </c>
      <c r="D22" s="41">
        <f t="shared" si="0"/>
        <v>1</v>
      </c>
      <c r="E22" s="42">
        <f t="shared" si="4"/>
        <v>208800</v>
      </c>
      <c r="F22" s="42">
        <f t="shared" si="1"/>
        <v>345600000</v>
      </c>
      <c r="G22" s="43">
        <f>G21*1.1</f>
        <v>230209612.38000003</v>
      </c>
      <c r="H22" s="42">
        <f t="shared" si="2"/>
        <v>230209612.38000003</v>
      </c>
      <c r="I22" s="44">
        <f t="shared" si="3"/>
        <v>1568160000</v>
      </c>
      <c r="J22" s="15"/>
    </row>
    <row r="23" spans="1:10" ht="15">
      <c r="A23" s="16" t="s">
        <v>11</v>
      </c>
      <c r="B23" s="39">
        <v>744</v>
      </c>
      <c r="C23" s="40">
        <v>744</v>
      </c>
      <c r="D23" s="41">
        <f t="shared" si="0"/>
        <v>1</v>
      </c>
      <c r="E23" s="42">
        <f t="shared" si="4"/>
        <v>215760</v>
      </c>
      <c r="F23" s="42">
        <f t="shared" si="1"/>
        <v>357120000</v>
      </c>
      <c r="G23" s="43">
        <f>G22*1.1</f>
        <v>253230573.61800006</v>
      </c>
      <c r="H23" s="42">
        <f t="shared" si="2"/>
        <v>253230573.61800006</v>
      </c>
      <c r="I23" s="44">
        <f t="shared" si="3"/>
        <v>1620432000</v>
      </c>
      <c r="J23" s="15"/>
    </row>
    <row r="24" spans="1:10" ht="15">
      <c r="A24" s="16" t="s">
        <v>12</v>
      </c>
      <c r="B24" s="39">
        <v>720</v>
      </c>
      <c r="C24" s="40">
        <v>720</v>
      </c>
      <c r="D24" s="41">
        <f t="shared" si="0"/>
        <v>1</v>
      </c>
      <c r="E24" s="42">
        <f t="shared" si="4"/>
        <v>208800</v>
      </c>
      <c r="F24" s="42">
        <f t="shared" si="1"/>
        <v>345600000</v>
      </c>
      <c r="G24" s="43">
        <f>G23*1.1</f>
        <v>278553630.9798001</v>
      </c>
      <c r="H24" s="42">
        <f t="shared" si="2"/>
        <v>278553630.9798001</v>
      </c>
      <c r="I24" s="44">
        <f t="shared" si="3"/>
        <v>1568160000</v>
      </c>
      <c r="J24" s="15"/>
    </row>
    <row r="25" spans="1:10" ht="15.75" thickBot="1">
      <c r="A25" s="17" t="s">
        <v>13</v>
      </c>
      <c r="B25" s="45">
        <v>744</v>
      </c>
      <c r="C25" s="46">
        <v>350</v>
      </c>
      <c r="D25" s="47">
        <f t="shared" si="0"/>
        <v>0.47043010752688175</v>
      </c>
      <c r="E25" s="48">
        <f t="shared" si="4"/>
        <v>101500</v>
      </c>
      <c r="F25" s="48">
        <f t="shared" si="1"/>
        <v>168000000</v>
      </c>
      <c r="G25" s="43">
        <f>G24*1.1</f>
        <v>306408994.0777801</v>
      </c>
      <c r="H25" s="48">
        <f t="shared" si="2"/>
        <v>168000000</v>
      </c>
      <c r="I25" s="49">
        <f t="shared" si="3"/>
        <v>762300000</v>
      </c>
      <c r="J25" s="15"/>
    </row>
    <row r="26" spans="1:10" ht="15.75" thickBot="1">
      <c r="A26" s="18" t="s">
        <v>21</v>
      </c>
      <c r="B26" s="50">
        <f>SUM(B14:B25)</f>
        <v>8760</v>
      </c>
      <c r="C26" s="51">
        <f>SUM(C14:C25)</f>
        <v>8366</v>
      </c>
      <c r="D26" s="52">
        <f t="shared" si="0"/>
        <v>0.9550228310502283</v>
      </c>
      <c r="E26" s="53">
        <f>SUM(E14:E25)</f>
        <v>2426140</v>
      </c>
      <c r="F26" s="53">
        <f>SUM(F14:F25)</f>
        <v>4015680000</v>
      </c>
      <c r="G26" s="53">
        <f>SUM(G14:G25)</f>
        <v>3145381374.8555803</v>
      </c>
      <c r="H26" s="54">
        <f>SUM(H14:H25)</f>
        <v>3006092380.7778</v>
      </c>
      <c r="I26" s="55">
        <f>SUM(I14:I25)</f>
        <v>18221148000</v>
      </c>
      <c r="J26" s="15"/>
    </row>
    <row r="27" spans="1:6" ht="15">
      <c r="A27" s="2"/>
      <c r="C27" s="2"/>
      <c r="E27" s="19"/>
      <c r="F27" s="20"/>
    </row>
    <row r="28" spans="1:9" ht="15.75">
      <c r="A28" s="62" t="s">
        <v>40</v>
      </c>
      <c r="B28" s="62"/>
      <c r="C28" s="62"/>
      <c r="D28" s="21" t="str">
        <f>IF(OR(AND(E29,E30),E31),"PASS","FAIL")</f>
        <v>PASS</v>
      </c>
      <c r="E28" s="22"/>
      <c r="F28" s="23"/>
      <c r="G28" s="24"/>
      <c r="H28" s="24"/>
      <c r="I28" s="24"/>
    </row>
    <row r="29" spans="1:9" ht="15">
      <c r="A29" s="63" t="s">
        <v>51</v>
      </c>
      <c r="B29" s="63"/>
      <c r="C29" s="25">
        <f>$H$26/($E$26*3413+$H$26)</f>
        <v>0.2663438795508639</v>
      </c>
      <c r="D29" s="26" t="s">
        <v>37</v>
      </c>
      <c r="E29" s="27" t="b">
        <f>(C29&gt;=0.05)</f>
        <v>1</v>
      </c>
      <c r="F29" s="64" t="s">
        <v>43</v>
      </c>
      <c r="G29" s="64"/>
      <c r="H29" s="64"/>
      <c r="I29" s="64"/>
    </row>
    <row r="30" spans="1:9" ht="15">
      <c r="A30" s="63" t="s">
        <v>52</v>
      </c>
      <c r="B30" s="63"/>
      <c r="C30" s="25">
        <f>($E$26*3413+0.5*$H$26)/$I$26</f>
        <v>0.5369289580650407</v>
      </c>
      <c r="D30" s="26" t="s">
        <v>38</v>
      </c>
      <c r="E30" s="27" t="b">
        <f>(C30&gt;=0.425)</f>
        <v>1</v>
      </c>
      <c r="F30" s="64" t="s">
        <v>44</v>
      </c>
      <c r="G30" s="64"/>
      <c r="H30" s="64"/>
      <c r="I30" s="64"/>
    </row>
    <row r="31" spans="1:9" ht="15">
      <c r="A31" s="63" t="s">
        <v>41</v>
      </c>
      <c r="B31" s="63" t="s">
        <v>41</v>
      </c>
      <c r="C31" s="25">
        <f>D7*3413/D10</f>
        <v>0.42344913151364766</v>
      </c>
      <c r="D31" s="26" t="s">
        <v>42</v>
      </c>
      <c r="E31" s="27" t="b">
        <f>(C31&gt;=0.4)</f>
        <v>1</v>
      </c>
      <c r="F31" s="64" t="s">
        <v>25</v>
      </c>
      <c r="G31" s="64"/>
      <c r="H31" s="64"/>
      <c r="I31" s="64"/>
    </row>
    <row r="32" spans="1:6" ht="15">
      <c r="A32" s="10"/>
      <c r="B32" s="10"/>
      <c r="C32" s="28"/>
      <c r="D32" s="29"/>
      <c r="E32" s="30"/>
      <c r="F32" s="2"/>
    </row>
    <row r="33" spans="1:9" ht="15.75">
      <c r="A33" s="61"/>
      <c r="B33" s="61"/>
      <c r="C33" s="61"/>
      <c r="D33" s="61"/>
      <c r="I33" s="10"/>
    </row>
    <row r="34" spans="2:5" ht="15">
      <c r="B34" s="56"/>
      <c r="C34" s="56"/>
      <c r="D34" s="56"/>
      <c r="E34" s="56"/>
    </row>
    <row r="35" spans="2:5" ht="15">
      <c r="B35" s="56"/>
      <c r="C35" s="56"/>
      <c r="D35" s="56"/>
      <c r="E35" s="56"/>
    </row>
  </sheetData>
  <sheetProtection password="F291" sheet="1" objects="1" scenarios="1" selectLockedCells="1"/>
  <mergeCells count="25">
    <mergeCell ref="F8:I8"/>
    <mergeCell ref="C1:E1"/>
    <mergeCell ref="C2:E2"/>
    <mergeCell ref="H1:I1"/>
    <mergeCell ref="H2:I2"/>
    <mergeCell ref="A30:B30"/>
    <mergeCell ref="B3:I5"/>
    <mergeCell ref="F11:I11"/>
    <mergeCell ref="F7:I7"/>
    <mergeCell ref="F9:I9"/>
    <mergeCell ref="F10:I10"/>
    <mergeCell ref="A7:C7"/>
    <mergeCell ref="A9:C9"/>
    <mergeCell ref="A10:C10"/>
    <mergeCell ref="A8:C8"/>
    <mergeCell ref="A12:B12"/>
    <mergeCell ref="E12:H12"/>
    <mergeCell ref="A11:C11"/>
    <mergeCell ref="A33:D33"/>
    <mergeCell ref="A28:C28"/>
    <mergeCell ref="A31:B31"/>
    <mergeCell ref="F29:I29"/>
    <mergeCell ref="F30:I30"/>
    <mergeCell ref="F31:I31"/>
    <mergeCell ref="A29:B29"/>
  </mergeCells>
  <printOptions horizontalCentered="1" verticalCentered="1"/>
  <pageMargins left="0.5" right="0.5" top="1" bottom="0.5" header="0.5" footer="0.25"/>
  <pageSetup fitToHeight="1" fitToWidth="1" horizontalDpi="600" verticalDpi="600" orientation="portrait" scale="60" r:id="rId3"/>
  <headerFooter alignWithMargins="0">
    <oddHeader>&amp;C&amp;"Arial,Bold"&amp;14Self-Generation Incentive Program
Minimum Operating Efficiency Spreadsheet&amp;R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33" sqref="C33"/>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Ronald K. Ishii</cp:lastModifiedBy>
  <cp:lastPrinted>2008-02-21T18:21:32Z</cp:lastPrinted>
  <dcterms:created xsi:type="dcterms:W3CDTF">2004-12-23T20:05:02Z</dcterms:created>
  <dcterms:modified xsi:type="dcterms:W3CDTF">2009-02-24T21:32:58Z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