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709"/>
  <workbookPr showInkAnnotation="0" autoCompressPictures="0"/>
  <workbookProtection workbookPassword="FE11" lockStructure="1"/>
  <bookViews>
    <workbookView xWindow="0" yWindow="0" windowWidth="19200" windowHeight="11880"/>
  </bookViews>
  <sheets>
    <sheet name="2015 Incentive Claim Form" sheetId="1" r:id="rId1"/>
    <sheet name="Export to Grid Calculation" sheetId="2" r:id="rId2"/>
    <sheet name="PBI SETUP SHEET" sheetId="5" r:id="rId3"/>
    <sheet name="Data" sheetId="4" state="hidden" r:id="rId4"/>
  </sheets>
  <externalReferences>
    <externalReference r:id="rId5"/>
  </externalReferences>
  <definedNames>
    <definedName name="_xlnm._FilterDatabase" localSheetId="0" hidden="1">'2015 Incentive Claim Form'!#REF!</definedName>
    <definedName name="AES">Data!$H$13:$H$14</definedName>
    <definedName name="CUSTOMER_TYPE">Data!$B$3:$B$7</definedName>
    <definedName name="FUEL_SOURCE">Data!$O$3:$O$5</definedName>
    <definedName name="FUEL_TYPE">Data!$L$3:$L$11</definedName>
    <definedName name="GENERATION_TYPE">Data!$H$3:$H$12</definedName>
    <definedName name="NEXT_RPT_DATE">Data!$AB$3:$AB$15</definedName>
    <definedName name="OTHER_INCENTIVE_TYPES">Data!$D$3:$D$6</definedName>
    <definedName name="PreviousSGIP" localSheetId="2">'[1]2013 Incentive Claim Form'!$E$24</definedName>
    <definedName name="PreviousSGIP">'2015 Incentive Claim Form'!#REF!</definedName>
    <definedName name="_xlnm.Print_Area" localSheetId="0">'2015 Incentive Claim Form'!$A$1:$G$106</definedName>
    <definedName name="_xlnm.Print_Area" localSheetId="1">'Export to Grid Calculation'!$A$1:$H$47</definedName>
    <definedName name="_xlnm.Print_Area" localSheetId="2">'PBI SETUP SHEET'!$A$1:$F$64</definedName>
    <definedName name="TECHNOLOGY_TYPE">Data!$W$3:$W$13</definedName>
    <definedName name="UTILITY">Data!$F$3:$F$8</definedName>
    <definedName name="YES_NO_OPTION">Data!$Z$3:$Z$5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26" i="1" l="1"/>
  <c r="E26" i="1"/>
  <c r="D3" i="1"/>
  <c r="B47" i="1"/>
  <c r="C47" i="1"/>
  <c r="D47" i="1"/>
  <c r="A45" i="1"/>
  <c r="C19" i="2"/>
  <c r="D19" i="2"/>
  <c r="E19" i="2"/>
  <c r="C8" i="2"/>
  <c r="D8" i="2"/>
  <c r="E8" i="2"/>
  <c r="B57" i="1"/>
  <c r="C57" i="1"/>
  <c r="D57" i="1"/>
  <c r="B26" i="1"/>
  <c r="F29" i="2"/>
  <c r="E67" i="1"/>
  <c r="G67" i="1"/>
  <c r="E54" i="1"/>
  <c r="E81" i="1"/>
  <c r="C26" i="1"/>
  <c r="F43" i="2"/>
  <c r="D4" i="1"/>
  <c r="G33" i="2"/>
  <c r="F33" i="2"/>
  <c r="G31" i="2"/>
  <c r="H29" i="2"/>
  <c r="F71" i="1"/>
  <c r="E71" i="1"/>
  <c r="F69" i="1"/>
  <c r="G33" i="1"/>
  <c r="G32" i="1"/>
  <c r="G34" i="1"/>
  <c r="F35" i="1"/>
  <c r="C10" i="2"/>
  <c r="D10" i="2"/>
  <c r="E10" i="2"/>
  <c r="B49" i="1"/>
  <c r="F15" i="2"/>
  <c r="G35" i="1"/>
  <c r="B48" i="1"/>
  <c r="B58" i="1"/>
  <c r="C49" i="1"/>
  <c r="D49" i="1"/>
  <c r="E44" i="1"/>
  <c r="G30" i="2"/>
  <c r="F68" i="1"/>
  <c r="C48" i="1"/>
  <c r="B52" i="1"/>
  <c r="B53" i="1"/>
  <c r="B60" i="1"/>
  <c r="E49" i="1"/>
  <c r="F10" i="2"/>
  <c r="B50" i="1"/>
  <c r="D48" i="1"/>
  <c r="D58" i="1"/>
  <c r="C58" i="1"/>
  <c r="C60" i="1"/>
  <c r="C50" i="1"/>
  <c r="C52" i="1"/>
  <c r="C53" i="1"/>
  <c r="E58" i="1"/>
  <c r="D52" i="1"/>
  <c r="D53" i="1"/>
  <c r="D50" i="1"/>
  <c r="E50" i="1"/>
  <c r="E48" i="1"/>
  <c r="E82" i="1"/>
  <c r="F4" i="2"/>
  <c r="D60" i="1"/>
  <c r="E52" i="1"/>
  <c r="C9" i="2"/>
  <c r="E53" i="1"/>
  <c r="C67" i="1"/>
  <c r="C69" i="1"/>
  <c r="B49" i="2"/>
  <c r="E60" i="1"/>
  <c r="C11" i="2"/>
  <c r="C20" i="2"/>
  <c r="C22" i="2"/>
  <c r="E55" i="1"/>
  <c r="D9" i="2"/>
  <c r="D20" i="2"/>
  <c r="C13" i="2"/>
  <c r="D68" i="1"/>
  <c r="G68" i="1"/>
  <c r="D11" i="2"/>
  <c r="E9" i="2"/>
  <c r="D13" i="2"/>
  <c r="D14" i="2"/>
  <c r="D22" i="2"/>
  <c r="C14" i="2"/>
  <c r="G69" i="1"/>
  <c r="E13" i="2"/>
  <c r="E14" i="2"/>
  <c r="E20" i="2"/>
  <c r="E22" i="2"/>
  <c r="F22" i="2"/>
  <c r="E30" i="2"/>
  <c r="F9" i="2"/>
  <c r="E11" i="2"/>
  <c r="F11" i="2"/>
  <c r="F13" i="2"/>
  <c r="C70" i="1"/>
  <c r="E61" i="1"/>
  <c r="E62" i="1"/>
  <c r="H30" i="2"/>
  <c r="F23" i="2"/>
  <c r="F24" i="2"/>
  <c r="F14" i="2"/>
  <c r="D29" i="2"/>
  <c r="F20" i="2"/>
  <c r="F16" i="2"/>
  <c r="F26" i="2"/>
  <c r="D31" i="2"/>
  <c r="H31" i="2"/>
  <c r="D32" i="2"/>
  <c r="D70" i="1"/>
  <c r="E32" i="2"/>
  <c r="E64" i="1"/>
  <c r="E33" i="2"/>
  <c r="H32" i="2"/>
  <c r="D71" i="1"/>
  <c r="G70" i="1"/>
  <c r="D33" i="2"/>
  <c r="H33" i="2"/>
  <c r="F34" i="2"/>
  <c r="F36" i="2"/>
  <c r="F44" i="2"/>
  <c r="F45" i="2"/>
  <c r="C71" i="1"/>
  <c r="F46" i="2"/>
  <c r="F47" i="2"/>
  <c r="G71" i="1"/>
  <c r="E72" i="1"/>
  <c r="E74" i="1"/>
  <c r="E83" i="1"/>
  <c r="E84" i="1"/>
  <c r="E87" i="1"/>
  <c r="E85" i="1"/>
  <c r="E86" i="1"/>
</calcChain>
</file>

<file path=xl/sharedStrings.xml><?xml version="1.0" encoding="utf-8"?>
<sst xmlns="http://schemas.openxmlformats.org/spreadsheetml/2006/main" count="361" uniqueCount="219">
  <si>
    <t>Pressure Reduction Turbine</t>
  </si>
  <si>
    <t>Waste Heat to Power</t>
  </si>
  <si>
    <t>Wind Turbine</t>
  </si>
  <si>
    <t>Advanced Energy Storage</t>
  </si>
  <si>
    <t>Internal Combustion Engine</t>
  </si>
  <si>
    <t>Microturbine</t>
  </si>
  <si>
    <t>Gas Turbine</t>
  </si>
  <si>
    <t>Entity Name</t>
  </si>
  <si>
    <t>Contact</t>
  </si>
  <si>
    <t>Parent Company</t>
  </si>
  <si>
    <t>Phone</t>
  </si>
  <si>
    <t>Email</t>
  </si>
  <si>
    <t>Commercial</t>
  </si>
  <si>
    <t>Residential</t>
  </si>
  <si>
    <t>Government</t>
  </si>
  <si>
    <t>Non-profit</t>
  </si>
  <si>
    <t>---------------</t>
  </si>
  <si>
    <t>Sector</t>
  </si>
  <si>
    <t>City</t>
  </si>
  <si>
    <t>Zip Code</t>
  </si>
  <si>
    <t>State</t>
  </si>
  <si>
    <t>Address</t>
  </si>
  <si>
    <t>NAICS Code</t>
  </si>
  <si>
    <t>Fuel Cell CHP</t>
  </si>
  <si>
    <t>Fuel Cell Electric</t>
  </si>
  <si>
    <t>Technology</t>
  </si>
  <si>
    <t>Fuel Type</t>
  </si>
  <si>
    <t>------</t>
  </si>
  <si>
    <t>Digester Gas</t>
  </si>
  <si>
    <t>Landfill Gas</t>
  </si>
  <si>
    <t>Natural Gas</t>
  </si>
  <si>
    <t>Propane</t>
  </si>
  <si>
    <t>Waste Gas</t>
  </si>
  <si>
    <t>Biogas Source</t>
  </si>
  <si>
    <t>Directed</t>
  </si>
  <si>
    <t>On-site</t>
  </si>
  <si>
    <t>HOST CUSTOMER</t>
  </si>
  <si>
    <t>SYSTEM OWNER (if not Host Customer)</t>
  </si>
  <si>
    <t>APPLICANT (if not Host Customer)</t>
  </si>
  <si>
    <t>PROJECT SITE</t>
  </si>
  <si>
    <t>Peak Annual Demand (kW)</t>
  </si>
  <si>
    <t>Yearly Consumption (kWh)</t>
  </si>
  <si>
    <t>Manufacturer</t>
  </si>
  <si>
    <t>Equipment Model</t>
  </si>
  <si>
    <t>Quantity</t>
  </si>
  <si>
    <t>TOTAL</t>
  </si>
  <si>
    <t>CA SUPPLIER</t>
  </si>
  <si>
    <t>YES</t>
  </si>
  <si>
    <t>NO</t>
  </si>
  <si>
    <t>0-1MW</t>
  </si>
  <si>
    <t>1-2MW</t>
  </si>
  <si>
    <t>capacity factor</t>
  </si>
  <si>
    <t>CF</t>
  </si>
  <si>
    <t>Performanced Based Incentive Calculation</t>
  </si>
  <si>
    <t>expected annual PBI payment</t>
  </si>
  <si>
    <t>BIOGAS ADDER INCENTIVE CALCULATION</t>
  </si>
  <si>
    <t>IOU Ratepayer</t>
  </si>
  <si>
    <t>Non-IOU Ratepayer</t>
  </si>
  <si>
    <t>---</t>
  </si>
  <si>
    <t>Non-Ratepayer</t>
  </si>
  <si>
    <t>Incentive Adjustment</t>
  </si>
  <si>
    <t>Project Incentive Cap (Equipment and Biogas)</t>
  </si>
  <si>
    <t>Eligible Cost Cap (All Incentives)</t>
  </si>
  <si>
    <t>SUBTOTAL</t>
  </si>
  <si>
    <t>CA ADDER</t>
  </si>
  <si>
    <t>EQUIPMENT INCENTIVE</t>
  </si>
  <si>
    <t>EQUIPMENT INCENTIVE CALCULATION</t>
  </si>
  <si>
    <t xml:space="preserve">2-3MW </t>
  </si>
  <si>
    <t>EQUIP + BIOGAS</t>
  </si>
  <si>
    <t>SGIP Contribution Cap (Equipment Only)</t>
  </si>
  <si>
    <t>PROJECT FINANCE</t>
  </si>
  <si>
    <t>Projected PBI Calculation</t>
  </si>
  <si>
    <t>ITC as (%) of TEPC</t>
  </si>
  <si>
    <t>Eligible CA Manufacturer?</t>
  </si>
  <si>
    <t>Generator System Heat Rate (BTU/kWh)</t>
  </si>
  <si>
    <t>Name</t>
  </si>
  <si>
    <t>Title</t>
  </si>
  <si>
    <t>Date</t>
  </si>
  <si>
    <t>Signature</t>
  </si>
  <si>
    <t>Are you or any affiliated entity taking tax credits for this project?</t>
  </si>
  <si>
    <t>Natural Gas Cost ($/MMBTU)</t>
  </si>
  <si>
    <t>Directed Biogas Fuel Cost ($/MMBtu)</t>
  </si>
  <si>
    <t xml:space="preserve">Equipment Incentive </t>
  </si>
  <si>
    <t xml:space="preserve">Biogas Adder </t>
  </si>
  <si>
    <t>Directed Biogas Cap</t>
  </si>
  <si>
    <t>Cap</t>
  </si>
  <si>
    <t>Equipment + Other Incentive</t>
  </si>
  <si>
    <t>Other Incentive Total</t>
  </si>
  <si>
    <t>BIOGAS ADDER</t>
  </si>
  <si>
    <t>TOTAL INCENTIVE CAP ADJUSTMENTS</t>
  </si>
  <si>
    <t>TOTAL CALCULATED INCENTIVE</t>
  </si>
  <si>
    <t>REQUIRED MATERIALS</t>
  </si>
  <si>
    <t>Adder</t>
  </si>
  <si>
    <t>ESTIMATED LOAD GROWTH (kW)</t>
  </si>
  <si>
    <t>DEMAND REDUCTION OBLIGATION (kW)</t>
  </si>
  <si>
    <t>UTILITY</t>
  </si>
  <si>
    <t>SoCal Gas</t>
  </si>
  <si>
    <t>SoCal Edison</t>
  </si>
  <si>
    <t>Other</t>
  </si>
  <si>
    <t>San Diego Gas and Electric</t>
  </si>
  <si>
    <t>Pacific Gas and Electric</t>
  </si>
  <si>
    <t>Other Incentives</t>
  </si>
  <si>
    <t>INCENTIVE RATE ($/W)</t>
  </si>
  <si>
    <t>ELIGIBLE CAPACITY</t>
  </si>
  <si>
    <t>PROPOSED CAPACITY</t>
  </si>
  <si>
    <t>PREVIOUS CAPACITY</t>
  </si>
  <si>
    <t>PROPOSED + EXISTING</t>
  </si>
  <si>
    <t>Contact Person</t>
  </si>
  <si>
    <t>Company Name</t>
  </si>
  <si>
    <t>PBI Rate ($/kWh)</t>
  </si>
  <si>
    <t>Performance Based Incentive (PBI)</t>
  </si>
  <si>
    <t>PARTICIPANT INFORMATION</t>
  </si>
  <si>
    <t>PROPOSED SYSTEM INFORMATION</t>
  </si>
  <si>
    <t>BIOGAS SUPPLIER INFORMATION</t>
  </si>
  <si>
    <t>Ineligible Cost (if available at this time)</t>
  </si>
  <si>
    <t>Total Incentive</t>
  </si>
  <si>
    <t>Upfront Incentive</t>
  </si>
  <si>
    <t>INCENTIVE CAPS</t>
  </si>
  <si>
    <t>The cap shown below is based on the Total Eligible Project Cost, the Maximum Incentive Cap ($5M) and the Minimum Customer Investment. See the Handbook section on Incentive Limitations to learn more.</t>
  </si>
  <si>
    <t>DIRECTED BIOGAS ADDER ADJUSTMENT</t>
  </si>
  <si>
    <t>ADJUSTMENT (IOU Ratepayer)</t>
  </si>
  <si>
    <t>EXPORT TO GRID CALCULATION OF THE SGIP INCENTIVE</t>
  </si>
  <si>
    <t>Based on the electric consumption at the project site the capacity of the system is:</t>
  </si>
  <si>
    <t>kW</t>
  </si>
  <si>
    <t>Gas derived from biomass</t>
  </si>
  <si>
    <t>Unit Rated Capacity (kW)</t>
  </si>
  <si>
    <t>Capacity (kW)</t>
  </si>
  <si>
    <t xml:space="preserve"> EXISTING ONSITE SYSTEM INFORMATION</t>
  </si>
  <si>
    <t>The cap shown above is based on the Total Eligible Project Cost, the Maximum Incentive Cap and the Minimum Customer Investment. 
See the SGIP Handbook for more information on incentive limitations.</t>
  </si>
  <si>
    <t>On site Consumption</t>
  </si>
  <si>
    <t>Generation</t>
  </si>
  <si>
    <t>Storage</t>
  </si>
  <si>
    <t>ADJUSTMENT (Other Incentives)</t>
  </si>
  <si>
    <t>Annual Fuel Consumption (MMBtu/yr)</t>
  </si>
  <si>
    <t>Minimum Customer Investment (Equipment Only)</t>
  </si>
  <si>
    <t>Gasoline</t>
  </si>
  <si>
    <t>Synthetic Fuel</t>
  </si>
  <si>
    <t>Is this an “Export to Grid” project?</t>
  </si>
  <si>
    <t>Expected Total Production (kWh)</t>
  </si>
  <si>
    <t>Initial Payment</t>
  </si>
  <si>
    <t>NA</t>
  </si>
  <si>
    <t>Electric Generating Systems</t>
  </si>
  <si>
    <t>PERFORMANCE DATA PROVIDER</t>
  </si>
  <si>
    <t>ELECTRIC USE INFORMATION</t>
  </si>
  <si>
    <t>By Signing I Certify that the information provided is true, accurate and complete</t>
  </si>
  <si>
    <t>PROJECT ID:</t>
  </si>
  <si>
    <t>Unit-of-Measure</t>
  </si>
  <si>
    <t>Channel Number</t>
  </si>
  <si>
    <t>XXXX####_01</t>
  </si>
  <si>
    <t>Fuel Meter ID 1</t>
  </si>
  <si>
    <t>XXXX####_04</t>
  </si>
  <si>
    <t>Thermal Meter ID 4</t>
  </si>
  <si>
    <t>XXXX####_03</t>
  </si>
  <si>
    <t>Thermal Meter ID 3</t>
  </si>
  <si>
    <t>XXXX####_02</t>
  </si>
  <si>
    <t>Thermal Meter ID 2</t>
  </si>
  <si>
    <t>Thermal Meter ID 1</t>
  </si>
  <si>
    <t>Electric Meter ID 4</t>
  </si>
  <si>
    <t>Electric Meter ID 3</t>
  </si>
  <si>
    <t>Electric Meter ID 2</t>
  </si>
  <si>
    <t>Electric Meter ID 1</t>
  </si>
  <si>
    <t xml:space="preserve">If the meter has more than 4 channels, include more columns. </t>
  </si>
  <si>
    <t>If the meter has several channels please fill in the table below</t>
  </si>
  <si>
    <t>Multi-Channel Meter Info</t>
  </si>
  <si>
    <t xml:space="preserve">(3) Please add additional meters if needed. Meter IDs shall match the meter IDs specified on the Final Metering Schematic submitted with the ICF.  </t>
  </si>
  <si>
    <t xml:space="preserve">(2) If a meter is changed during the PBI payment period, specify the report number (1-60) when the change occurred and the start date of data to be included in the next payment. </t>
  </si>
  <si>
    <t>(1) Default: month following the 50% upfront payment. The customer can chose to submit data since interconnection if interconnection has occurred with the past 6 months.</t>
  </si>
  <si>
    <t>LEGEND</t>
  </si>
  <si>
    <t>SCF</t>
  </si>
  <si>
    <t>Unit-of-Measure:</t>
  </si>
  <si>
    <t>Fuel Meter ID</t>
  </si>
  <si>
    <t>Mbtu</t>
  </si>
  <si>
    <t>Thermal Meter 4 ID</t>
  </si>
  <si>
    <t>Thermal Meter 3 ID</t>
  </si>
  <si>
    <t>Thermal Meter 2 ID</t>
  </si>
  <si>
    <t>Thermal Meter 1 ID</t>
  </si>
  <si>
    <t>kWh</t>
  </si>
  <si>
    <t>Electric Meter 4 ID</t>
  </si>
  <si>
    <t>Electric Meter 3 ID</t>
  </si>
  <si>
    <t>Electric Meter 2 ID</t>
  </si>
  <si>
    <t xml:space="preserve">Unit-of-Measure: </t>
  </si>
  <si>
    <t>Electric Meter 1 ID</t>
  </si>
  <si>
    <t>METER INFO (3) (For Multi Channel Meters Use Next Tab)</t>
  </si>
  <si>
    <t>Next Rpt Date</t>
  </si>
  <si>
    <t>Next Report Number</t>
  </si>
  <si>
    <t>METER CHANGES (2)</t>
  </si>
  <si>
    <t>Start of Data Reporting (1)</t>
  </si>
  <si>
    <t>Date of Interconnection</t>
  </si>
  <si>
    <t>PAYMENT SETUP</t>
  </si>
  <si>
    <t>Type of Metering Required</t>
  </si>
  <si>
    <t>PBI SETUP SHEET</t>
  </si>
  <si>
    <r>
      <t xml:space="preserve">Completed Incentive Claim Form </t>
    </r>
    <r>
      <rPr>
        <sz val="8"/>
        <color theme="3" tint="-0.249977111117893"/>
        <rFont val="Calibri"/>
        <family val="2"/>
        <scheme val="minor"/>
      </rPr>
      <t>(All Projects)</t>
    </r>
  </si>
  <si>
    <r>
      <t xml:space="preserve">Proof of Authorization to Interconnect </t>
    </r>
    <r>
      <rPr>
        <sz val="8"/>
        <color theme="3" tint="-0.249977111117893"/>
        <rFont val="Calibri"/>
        <family val="2"/>
        <scheme val="minor"/>
      </rPr>
      <t>(All Projects)</t>
    </r>
  </si>
  <si>
    <r>
      <t xml:space="preserve">Projct Cost Affidavit and Cost Breakdown Worksheet </t>
    </r>
    <r>
      <rPr>
        <sz val="8"/>
        <color theme="3" tint="-0.249977111117893"/>
        <rFont val="Calibri"/>
        <family val="2"/>
        <scheme val="minor"/>
      </rPr>
      <t>(All Projects)</t>
    </r>
  </si>
  <si>
    <r>
      <t xml:space="preserve">Final Permits
 - Building Permit Inspection Report </t>
    </r>
    <r>
      <rPr>
        <sz val="8"/>
        <color theme="3" tint="-0.249977111117893"/>
        <rFont val="Calibri"/>
        <family val="2"/>
        <scheme val="minor"/>
      </rPr>
      <t>(All Projects)</t>
    </r>
    <r>
      <rPr>
        <b/>
        <sz val="8"/>
        <color theme="3" tint="-0.249977111117893"/>
        <rFont val="Calibri"/>
        <family val="2"/>
        <scheme val="minor"/>
      </rPr>
      <t xml:space="preserve">
 - Air Permit Documentation </t>
    </r>
    <r>
      <rPr>
        <sz val="8"/>
        <color theme="3" tint="-0.249977111117893"/>
        <rFont val="Calibri"/>
        <family val="2"/>
        <scheme val="minor"/>
      </rPr>
      <t>(Non-Renewable Fuel Only)</t>
    </r>
  </si>
  <si>
    <r>
      <t xml:space="preserve">Substantiation of
 </t>
    </r>
    <r>
      <rPr>
        <sz val="8"/>
        <color theme="3" tint="-0.249977111117893"/>
        <rFont val="Calibri"/>
        <family val="2"/>
        <scheme val="minor"/>
      </rPr>
      <t>- New or Expanded Load (All Projects)
 - Renewable or waste resource (Onsite Renewable Fuel Only)
 - Fuel cleanup-skid cost (Onsite Renewable Fuel Only)
 - Renewable Contract Commencement (Directed Biogas Only)
 - Renewable Fuel Metering Specifications (Directed Biogas Only)</t>
    </r>
  </si>
  <si>
    <r>
      <t xml:space="preserve">Planned Maintenance Coordination Letter </t>
    </r>
    <r>
      <rPr>
        <sz val="8"/>
        <color theme="3" tint="-0.249977111117893"/>
        <rFont val="Calibri"/>
        <family val="2"/>
        <scheme val="minor"/>
      </rPr>
      <t>(&gt;=200kW Conventional CHP Only)</t>
    </r>
  </si>
  <si>
    <r>
      <t xml:space="preserve">Final Monitoring Schematic </t>
    </r>
    <r>
      <rPr>
        <sz val="8"/>
        <color theme="3" tint="-0.249977111117893"/>
        <rFont val="Calibri"/>
        <family val="2"/>
        <scheme val="minor"/>
      </rPr>
      <t>(All Projects &gt;=30kW)</t>
    </r>
  </si>
  <si>
    <r>
      <t xml:space="preserve">INSTRUCTIONS: If there is an existing on-site electric generation and/or storage system </t>
    </r>
    <r>
      <rPr>
        <b/>
        <sz val="9"/>
        <color rgb="FFFF0000"/>
        <rFont val="Calibri"/>
        <family val="2"/>
        <scheme val="minor"/>
      </rPr>
      <t>that has or will receive an SGIP incentive and has not met the permanency requirement,</t>
    </r>
    <r>
      <rPr>
        <b/>
        <sz val="9"/>
        <rFont val="Calibri"/>
        <family val="2"/>
        <scheme val="minor"/>
      </rPr>
      <t xml:space="preserve"> please enter it below. </t>
    </r>
  </si>
  <si>
    <t>Is the final system size equal to or greater than 30 kW?</t>
  </si>
  <si>
    <t>SYSTEM TYPE</t>
  </si>
  <si>
    <t>SYSTEM CAPACITY (kW)</t>
  </si>
  <si>
    <t xml:space="preserve">Please confirm you are using the most recent Incentive Claim Form by verifying the version number and date above and going to your Program Administrator’s website to confirm.  Please fill out this form completely. System details will be verified upon site inspection.  You must include all required materials with your submittal. </t>
  </si>
  <si>
    <t>PAYEE</t>
  </si>
  <si>
    <t>Tax Payer ID</t>
  </si>
  <si>
    <t>CUSTOMER_TYPE</t>
  </si>
  <si>
    <t>OTHER_INCENTIVE_TYPES</t>
  </si>
  <si>
    <t>TECHNOLOGY_TYPE</t>
  </si>
  <si>
    <t>FUEL_TYPE</t>
  </si>
  <si>
    <t>FUEL_SOURCE</t>
  </si>
  <si>
    <t>YES_NO_OPTION</t>
  </si>
  <si>
    <t>NEXT_RPT_DATE</t>
  </si>
  <si>
    <t>Month after upfront payment</t>
  </si>
  <si>
    <t>Steam Turbine</t>
  </si>
  <si>
    <t>Enter existing photovoltaic system below.</t>
  </si>
  <si>
    <t>Existing PV On-site?</t>
  </si>
  <si>
    <t>PV System Size (kW CEC-AC)</t>
  </si>
  <si>
    <t>CSI Project ID</t>
  </si>
  <si>
    <t>Total Eligible Project Cost (TEPC)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</si>
</sst>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164" formatCode="&quot;$&quot;#,##0.00"/>
    <numFmt numFmtId="165" formatCode="&quot;$&quot;#,##0"/>
    <numFmt numFmtId="166" formatCode="[&lt;=9999999]###\-####;\(###\)\ ###\-####"/>
    <numFmt numFmtId="167" formatCode="&quot;$&quot;#,##0.0"/>
    <numFmt numFmtId="168" formatCode="&quot;$&quot;#,##0.0000"/>
  </numFmts>
  <fonts count="40" x14ac:knownFonts="1">
    <font>
      <sz val="11"/>
      <color theme="1"/>
      <name val="Calibri"/>
      <family val="2"/>
      <scheme val="minor"/>
    </font>
    <font>
      <b/>
      <sz val="8"/>
      <color theme="1"/>
      <name val="Calibri"/>
      <family val="2"/>
      <scheme val="minor"/>
    </font>
    <font>
      <sz val="8"/>
      <color theme="2"/>
      <name val="Calibri"/>
      <family val="2"/>
      <scheme val="minor"/>
    </font>
    <font>
      <b/>
      <sz val="8"/>
      <color theme="2"/>
      <name val="Calibri"/>
      <family val="2"/>
      <scheme val="minor"/>
    </font>
    <font>
      <sz val="8"/>
      <color theme="3" tint="-0.249977111117893"/>
      <name val="Calibri"/>
      <family val="2"/>
      <scheme val="minor"/>
    </font>
    <font>
      <b/>
      <sz val="8"/>
      <name val="Calibri"/>
      <family val="2"/>
      <scheme val="minor"/>
    </font>
    <font>
      <b/>
      <sz val="12"/>
      <color theme="1"/>
      <name val="Calibri"/>
      <family val="2"/>
      <scheme val="minor"/>
    </font>
    <font>
      <b/>
      <sz val="10"/>
      <color theme="1"/>
      <name val="Calibri"/>
      <family val="2"/>
      <scheme val="minor"/>
    </font>
    <font>
      <sz val="8"/>
      <color theme="1"/>
      <name val="Calibri"/>
      <family val="2"/>
      <scheme val="minor"/>
    </font>
    <font>
      <sz val="8"/>
      <name val="Calibri"/>
      <family val="2"/>
      <scheme val="minor"/>
    </font>
    <font>
      <u/>
      <sz val="8"/>
      <color theme="10"/>
      <name val="Calibri"/>
      <family val="2"/>
      <scheme val="minor"/>
    </font>
    <font>
      <b/>
      <sz val="8"/>
      <color theme="3" tint="-0.499984740745262"/>
      <name val="Calibri"/>
      <family val="2"/>
      <scheme val="minor"/>
    </font>
    <font>
      <sz val="8"/>
      <color theme="2" tint="-0.249977111117893"/>
      <name val="Calibri"/>
      <family val="2"/>
      <scheme val="minor"/>
    </font>
    <font>
      <b/>
      <sz val="12"/>
      <name val="Calibri"/>
      <family val="2"/>
      <scheme val="minor"/>
    </font>
    <font>
      <b/>
      <sz val="10"/>
      <name val="Calibri"/>
      <family val="2"/>
      <scheme val="minor"/>
    </font>
    <font>
      <b/>
      <sz val="9"/>
      <name val="Calibri"/>
      <family val="2"/>
      <scheme val="minor"/>
    </font>
    <font>
      <b/>
      <sz val="14"/>
      <color theme="3" tint="-0.499984740745262"/>
      <name val="Calibri"/>
      <family val="2"/>
      <scheme val="minor"/>
    </font>
    <font>
      <sz val="8"/>
      <color theme="0" tint="-0.499984740745262"/>
      <name val="Calibri"/>
      <family val="2"/>
      <scheme val="minor"/>
    </font>
    <font>
      <sz val="9"/>
      <name val="Calibri"/>
      <family val="2"/>
      <scheme val="minor"/>
    </font>
    <font>
      <b/>
      <sz val="12"/>
      <color rgb="FFFF0000"/>
      <name val="Calibri"/>
      <family val="2"/>
      <scheme val="minor"/>
    </font>
    <font>
      <sz val="8"/>
      <color rgb="FFFF0000"/>
      <name val="Calibri"/>
      <family val="2"/>
      <scheme val="minor"/>
    </font>
    <font>
      <sz val="8"/>
      <color theme="6" tint="-0.249977111117893"/>
      <name val="Calibri"/>
      <family val="2"/>
      <scheme val="minor"/>
    </font>
    <font>
      <b/>
      <sz val="16"/>
      <color theme="1"/>
      <name val="Calibri"/>
      <family val="2"/>
      <scheme val="minor"/>
    </font>
    <font>
      <sz val="12"/>
      <color theme="1"/>
      <name val="Calibri"/>
      <family val="2"/>
      <scheme val="minor"/>
    </font>
    <font>
      <sz val="10"/>
      <name val="Arial"/>
      <family val="2"/>
    </font>
    <font>
      <b/>
      <sz val="9"/>
      <color rgb="FFFF0000"/>
      <name val="Calibri"/>
      <family val="2"/>
      <scheme val="minor"/>
    </font>
    <font>
      <b/>
      <sz val="11"/>
      <color theme="1"/>
      <name val="Calibri"/>
      <family val="2"/>
      <scheme val="minor"/>
    </font>
    <font>
      <sz val="12"/>
      <name val="Calibri"/>
      <family val="2"/>
    </font>
    <font>
      <b/>
      <sz val="11"/>
      <name val="Calibri"/>
      <family val="2"/>
    </font>
    <font>
      <b/>
      <sz val="12"/>
      <name val="Calibri"/>
      <family val="2"/>
    </font>
    <font>
      <vertAlign val="superscript"/>
      <sz val="15"/>
      <name val="Calibri"/>
      <family val="2"/>
    </font>
    <font>
      <sz val="10"/>
      <name val="Calibri"/>
      <family val="2"/>
    </font>
    <font>
      <sz val="11"/>
      <name val="Arial"/>
      <family val="2"/>
    </font>
    <font>
      <sz val="11"/>
      <color theme="0"/>
      <name val="Arial"/>
      <family val="2"/>
    </font>
    <font>
      <b/>
      <sz val="18"/>
      <color theme="1"/>
      <name val="Calibri"/>
      <family val="2"/>
      <scheme val="minor"/>
    </font>
    <font>
      <sz val="8"/>
      <color rgb="FF000000"/>
      <name val="Tahoma"/>
      <family val="2"/>
    </font>
    <font>
      <b/>
      <sz val="8"/>
      <color theme="3" tint="-0.249977111117893"/>
      <name val="Calibri"/>
      <family val="2"/>
      <scheme val="minor"/>
    </font>
    <font>
      <sz val="12"/>
      <color theme="3" tint="-0.249977111117893"/>
      <name val="Calibri"/>
      <family val="2"/>
      <scheme val="minor"/>
    </font>
    <font>
      <b/>
      <sz val="12"/>
      <color theme="3" tint="-0.249977111117893"/>
      <name val="Calibri"/>
      <family val="2"/>
      <scheme val="minor"/>
    </font>
    <font>
      <sz val="9"/>
      <color theme="1"/>
      <name val="Calibri"/>
      <family val="2"/>
      <scheme val="minor"/>
    </font>
  </fonts>
  <fills count="14">
    <fill>
      <patternFill patternType="none"/>
    </fill>
    <fill>
      <patternFill patternType="gray125"/>
    </fill>
    <fill>
      <patternFill patternType="solid">
        <fgColor theme="2"/>
        <bgColor indexed="64"/>
      </patternFill>
    </fill>
    <fill>
      <patternFill patternType="solid">
        <fgColor theme="1" tint="0.34998626667073579"/>
        <bgColor indexed="64"/>
      </patternFill>
    </fill>
    <fill>
      <patternFill patternType="solid">
        <fgColor rgb="FFFFC000"/>
        <bgColor indexed="64"/>
      </patternFill>
    </fill>
    <fill>
      <patternFill patternType="gray125">
        <bgColor theme="0"/>
      </patternFill>
    </fill>
    <fill>
      <patternFill patternType="lightDown"/>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39997558519241921"/>
        <bgColor indexed="9"/>
      </patternFill>
    </fill>
    <fill>
      <patternFill patternType="solid">
        <fgColor theme="6" tint="0.39997558519241921"/>
        <bgColor indexed="40"/>
      </patternFill>
    </fill>
    <fill>
      <patternFill patternType="solid">
        <fgColor theme="2"/>
        <bgColor indexed="9"/>
      </patternFill>
    </fill>
    <fill>
      <patternFill patternType="solid">
        <fgColor theme="6" tint="0.39997558519241921"/>
        <bgColor indexed="64"/>
      </patternFill>
    </fill>
  </fills>
  <borders count="70">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left style="hair">
        <color auto="1"/>
      </left>
      <right/>
      <top style="hair">
        <color auto="1"/>
      </top>
      <bottom/>
      <diagonal/>
    </border>
    <border>
      <left style="double">
        <color auto="1"/>
      </left>
      <right style="thin">
        <color auto="1"/>
      </right>
      <top style="thin">
        <color auto="1"/>
      </top>
      <bottom style="thin">
        <color auto="1"/>
      </bottom>
      <diagonal/>
    </border>
    <border>
      <left style="hair">
        <color auto="1"/>
      </left>
      <right/>
      <top/>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bottom/>
      <diagonal/>
    </border>
    <border>
      <left/>
      <right style="hair">
        <color auto="1"/>
      </right>
      <top style="hair">
        <color auto="1"/>
      </top>
      <bottom/>
      <diagonal/>
    </border>
    <border>
      <left style="hair">
        <color auto="1"/>
      </left>
      <right style="hair">
        <color auto="1"/>
      </right>
      <top/>
      <bottom style="thin">
        <color auto="1"/>
      </bottom>
      <diagonal/>
    </border>
    <border>
      <left style="hair">
        <color auto="1"/>
      </left>
      <right style="hair">
        <color auto="1"/>
      </right>
      <top/>
      <bottom/>
      <diagonal/>
    </border>
    <border>
      <left style="hair">
        <color auto="1"/>
      </left>
      <right style="thin">
        <color auto="1"/>
      </right>
      <top style="thin">
        <color auto="1"/>
      </top>
      <bottom style="hair">
        <color auto="1"/>
      </bottom>
      <diagonal/>
    </border>
    <border>
      <left style="hair">
        <color auto="1"/>
      </left>
      <right style="thin">
        <color auto="1"/>
      </right>
      <top style="thin">
        <color auto="1"/>
      </top>
      <bottom style="thin">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right style="hair">
        <color auto="1"/>
      </right>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right style="hair">
        <color auto="1"/>
      </right>
      <top style="thin">
        <color auto="1"/>
      </top>
      <bottom style="thin">
        <color auto="1"/>
      </bottom>
      <diagonal/>
    </border>
    <border>
      <left style="double">
        <color auto="1"/>
      </left>
      <right/>
      <top style="thin">
        <color auto="1"/>
      </top>
      <bottom/>
      <diagonal/>
    </border>
    <border>
      <left style="thin">
        <color auto="1"/>
      </left>
      <right style="hair">
        <color auto="1"/>
      </right>
      <top style="hair">
        <color auto="1"/>
      </top>
      <bottom style="hair">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hair">
        <color auto="1"/>
      </bottom>
      <diagonal/>
    </border>
    <border>
      <left/>
      <right/>
      <top style="hair">
        <color auto="1"/>
      </top>
      <bottom/>
      <diagonal/>
    </border>
    <border>
      <left/>
      <right style="thin">
        <color auto="1"/>
      </right>
      <top style="hair">
        <color auto="1"/>
      </top>
      <bottom/>
      <diagonal/>
    </border>
    <border>
      <left style="hair">
        <color auto="1"/>
      </left>
      <right/>
      <top style="thin">
        <color auto="1"/>
      </top>
      <bottom/>
      <diagonal/>
    </border>
    <border>
      <left style="double">
        <color auto="1"/>
      </left>
      <right style="double">
        <color auto="1"/>
      </right>
      <top style="thin">
        <color auto="1"/>
      </top>
      <bottom/>
      <diagonal/>
    </border>
    <border>
      <left style="thin">
        <color auto="1"/>
      </left>
      <right style="hair">
        <color auto="1"/>
      </right>
      <top style="thin">
        <color auto="1"/>
      </top>
      <bottom/>
      <diagonal/>
    </border>
    <border>
      <left/>
      <right style="hair">
        <color auto="1"/>
      </right>
      <top style="hair">
        <color auto="1"/>
      </top>
      <bottom style="thin">
        <color auto="1"/>
      </bottom>
      <diagonal/>
    </border>
    <border>
      <left style="medium">
        <color auto="1"/>
      </left>
      <right/>
      <top style="thin">
        <color auto="1"/>
      </top>
      <bottom style="thin">
        <color auto="1"/>
      </bottom>
      <diagonal/>
    </border>
  </borders>
  <cellStyleXfs count="4">
    <xf numFmtId="0" fontId="0" fillId="0" borderId="0"/>
    <xf numFmtId="0" fontId="10" fillId="0" borderId="0" applyNumberFormat="0" applyFill="0" applyBorder="0" applyAlignment="0" applyProtection="0"/>
    <xf numFmtId="44" fontId="24" fillId="0" borderId="0" applyFont="0" applyFill="0" applyBorder="0" applyAlignment="0" applyProtection="0"/>
    <xf numFmtId="0" fontId="24" fillId="0" borderId="0"/>
  </cellStyleXfs>
  <cellXfs count="448">
    <xf numFmtId="0" fontId="0" fillId="0" borderId="0" xfId="0"/>
    <xf numFmtId="0" fontId="8" fillId="0" borderId="0" xfId="0" applyFont="1" applyAlignment="1">
      <alignment vertical="center" wrapText="1"/>
    </xf>
    <xf numFmtId="0" fontId="3" fillId="3" borderId="1" xfId="0" applyFont="1" applyFill="1" applyBorder="1" applyAlignment="1">
      <alignment horizontal="right" vertical="center" wrapText="1"/>
    </xf>
    <xf numFmtId="0" fontId="4" fillId="0" borderId="0" xfId="0" applyFont="1" applyFill="1" applyBorder="1" applyAlignment="1">
      <alignment horizontal="center" vertical="center" wrapText="1"/>
    </xf>
    <xf numFmtId="0" fontId="3" fillId="3" borderId="2" xfId="0" applyFont="1" applyFill="1" applyBorder="1" applyAlignment="1">
      <alignment horizontal="righ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164" fontId="1" fillId="3" borderId="13" xfId="0" applyNumberFormat="1" applyFont="1" applyFill="1" applyBorder="1" applyAlignment="1">
      <alignment horizontal="right" vertical="center" wrapText="1"/>
    </xf>
    <xf numFmtId="1" fontId="3" fillId="3" borderId="2" xfId="0" applyNumberFormat="1" applyFont="1" applyFill="1" applyBorder="1" applyAlignment="1">
      <alignment horizontal="right" vertical="center" wrapText="1"/>
    </xf>
    <xf numFmtId="164" fontId="3" fillId="3" borderId="2" xfId="0" applyNumberFormat="1" applyFont="1" applyFill="1" applyBorder="1" applyAlignment="1">
      <alignment horizontal="right" vertical="center" wrapText="1"/>
    </xf>
    <xf numFmtId="0" fontId="8" fillId="0" borderId="2" xfId="0" applyFont="1" applyBorder="1" applyAlignment="1">
      <alignment vertical="center" wrapText="1"/>
    </xf>
    <xf numFmtId="0" fontId="8" fillId="0" borderId="2" xfId="0" applyFont="1" applyBorder="1" applyAlignment="1">
      <alignment horizontal="center" vertical="center" wrapText="1"/>
    </xf>
    <xf numFmtId="164" fontId="8" fillId="0" borderId="2" xfId="0" applyNumberFormat="1" applyFont="1" applyBorder="1" applyAlignment="1">
      <alignment horizontal="center" vertical="center" wrapText="1"/>
    </xf>
    <xf numFmtId="165" fontId="8" fillId="0" borderId="2" xfId="0" applyNumberFormat="1" applyFont="1" applyBorder="1" applyAlignment="1">
      <alignment horizontal="center" vertical="center" wrapText="1"/>
    </xf>
    <xf numFmtId="8" fontId="8" fillId="0" borderId="2" xfId="0" applyNumberFormat="1" applyFont="1" applyBorder="1" applyAlignment="1">
      <alignment horizontal="center" vertical="center" wrapText="1"/>
    </xf>
    <xf numFmtId="0" fontId="12" fillId="0" borderId="0" xfId="0" applyFont="1" applyBorder="1" applyAlignment="1">
      <alignment vertical="center" wrapText="1"/>
    </xf>
    <xf numFmtId="0" fontId="8" fillId="0" borderId="0" xfId="0" applyFont="1" applyFill="1" applyBorder="1" applyAlignment="1">
      <alignment vertical="center" wrapText="1"/>
    </xf>
    <xf numFmtId="0" fontId="3" fillId="0" borderId="0" xfId="0" applyFont="1" applyFill="1" applyBorder="1" applyAlignment="1">
      <alignment horizontal="right" vertical="center" wrapText="1"/>
    </xf>
    <xf numFmtId="164" fontId="1" fillId="0" borderId="0" xfId="0" applyNumberFormat="1" applyFont="1" applyFill="1" applyBorder="1" applyAlignment="1">
      <alignment horizontal="center" vertical="center" wrapText="1"/>
    </xf>
    <xf numFmtId="0" fontId="12" fillId="0" borderId="0" xfId="0" applyFont="1" applyFill="1" applyBorder="1" applyAlignment="1">
      <alignment vertical="center" wrapText="1"/>
    </xf>
    <xf numFmtId="0" fontId="8" fillId="0" borderId="0" xfId="0" applyFont="1" applyFill="1" applyAlignment="1">
      <alignment vertical="center" wrapText="1"/>
    </xf>
    <xf numFmtId="0" fontId="3" fillId="3" borderId="14" xfId="0" applyFont="1" applyFill="1" applyBorder="1" applyAlignment="1">
      <alignment horizontal="right" vertical="center" wrapText="1"/>
    </xf>
    <xf numFmtId="0" fontId="3" fillId="3" borderId="14" xfId="0" applyFont="1" applyFill="1" applyBorder="1" applyAlignment="1">
      <alignment vertical="center" wrapText="1"/>
    </xf>
    <xf numFmtId="0" fontId="3" fillId="3" borderId="13" xfId="0" applyFont="1" applyFill="1" applyBorder="1" applyAlignment="1">
      <alignment vertical="center" wrapText="1"/>
    </xf>
    <xf numFmtId="0" fontId="1" fillId="0" borderId="0" xfId="0" applyFont="1" applyBorder="1" applyAlignment="1">
      <alignment vertical="center" wrapText="1"/>
    </xf>
    <xf numFmtId="0" fontId="1" fillId="0" borderId="0" xfId="0" applyFont="1" applyAlignment="1">
      <alignment vertical="center" wrapText="1"/>
    </xf>
    <xf numFmtId="0" fontId="8" fillId="0"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8" fillId="0" borderId="8" xfId="0" applyNumberFormat="1" applyFont="1" applyFill="1" applyBorder="1" applyAlignment="1">
      <alignment horizontal="center" vertical="center" wrapText="1"/>
    </xf>
    <xf numFmtId="0" fontId="3" fillId="3" borderId="10" xfId="0" applyFont="1" applyFill="1" applyBorder="1" applyAlignment="1">
      <alignment horizontal="right" vertical="center" wrapText="1"/>
    </xf>
    <xf numFmtId="0" fontId="3" fillId="3" borderId="15" xfId="0" applyFont="1" applyFill="1" applyBorder="1" applyAlignment="1">
      <alignment horizontal="right" vertical="center" wrapText="1"/>
    </xf>
    <xf numFmtId="3" fontId="4" fillId="1" borderId="34" xfId="0" applyNumberFormat="1" applyFont="1" applyFill="1" applyBorder="1" applyAlignment="1">
      <alignment horizontal="center" vertical="center" wrapText="1"/>
    </xf>
    <xf numFmtId="3" fontId="4" fillId="1" borderId="32" xfId="0" applyNumberFormat="1" applyFont="1" applyFill="1" applyBorder="1" applyAlignment="1">
      <alignment horizontal="center" vertical="center" wrapText="1"/>
    </xf>
    <xf numFmtId="0" fontId="4" fillId="5" borderId="16" xfId="0" applyFont="1" applyFill="1" applyBorder="1" applyAlignment="1">
      <alignment vertical="center" wrapText="1"/>
    </xf>
    <xf numFmtId="0" fontId="3" fillId="3" borderId="8" xfId="0" applyFont="1" applyFill="1" applyBorder="1" applyAlignment="1">
      <alignment horizontal="right" vertical="center" wrapText="1"/>
    </xf>
    <xf numFmtId="0" fontId="3" fillId="3" borderId="9" xfId="0" applyFont="1" applyFill="1" applyBorder="1" applyAlignment="1">
      <alignment horizontal="right" vertical="center" wrapText="1"/>
    </xf>
    <xf numFmtId="3" fontId="3" fillId="3" borderId="12" xfId="0" applyNumberFormat="1" applyFont="1" applyFill="1" applyBorder="1" applyAlignment="1">
      <alignment horizontal="right" vertical="center" wrapText="1"/>
    </xf>
    <xf numFmtId="0" fontId="3" fillId="3" borderId="13" xfId="0" applyFont="1" applyFill="1" applyBorder="1" applyAlignment="1">
      <alignment horizontal="right" vertical="center" wrapText="1"/>
    </xf>
    <xf numFmtId="1" fontId="3" fillId="3" borderId="13" xfId="0" applyNumberFormat="1" applyFont="1" applyFill="1" applyBorder="1" applyAlignment="1">
      <alignment vertical="center" wrapText="1"/>
    </xf>
    <xf numFmtId="10" fontId="8" fillId="0" borderId="8"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65" fontId="8" fillId="0" borderId="0" xfId="0" applyNumberFormat="1" applyFont="1" applyFill="1" applyBorder="1" applyAlignment="1">
      <alignment vertical="center" wrapText="1"/>
    </xf>
    <xf numFmtId="0" fontId="3" fillId="3" borderId="12" xfId="0" applyFont="1" applyFill="1" applyBorder="1" applyAlignment="1">
      <alignment horizontal="center" vertical="center" wrapText="1"/>
    </xf>
    <xf numFmtId="8" fontId="8" fillId="0" borderId="0" xfId="0" applyNumberFormat="1" applyFont="1" applyFill="1" applyBorder="1" applyAlignment="1">
      <alignment vertical="center" wrapText="1"/>
    </xf>
    <xf numFmtId="167" fontId="8" fillId="0" borderId="2" xfId="0" applyNumberFormat="1" applyFont="1" applyBorder="1" applyAlignment="1">
      <alignment horizontal="center" vertical="center" wrapText="1"/>
    </xf>
    <xf numFmtId="0" fontId="8" fillId="6" borderId="7" xfId="0" applyFont="1" applyFill="1" applyBorder="1" applyAlignment="1">
      <alignment vertical="center" wrapText="1"/>
    </xf>
    <xf numFmtId="0" fontId="8" fillId="6" borderId="9" xfId="0" applyFont="1" applyFill="1" applyBorder="1" applyAlignment="1">
      <alignment vertical="center" wrapText="1"/>
    </xf>
    <xf numFmtId="164" fontId="1" fillId="0" borderId="0" xfId="0" applyNumberFormat="1" applyFont="1" applyFill="1" applyBorder="1" applyAlignment="1">
      <alignment horizontal="right" vertical="center" wrapText="1"/>
    </xf>
    <xf numFmtId="0" fontId="3" fillId="3" borderId="9" xfId="0" applyFont="1" applyFill="1" applyBorder="1" applyAlignment="1">
      <alignment horizontal="center" vertical="center" wrapText="1"/>
    </xf>
    <xf numFmtId="164" fontId="7" fillId="2" borderId="15"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4" fillId="5" borderId="31" xfId="0" applyFont="1" applyFill="1" applyBorder="1" applyAlignment="1">
      <alignment vertical="center" wrapText="1"/>
    </xf>
    <xf numFmtId="0" fontId="3" fillId="3" borderId="7" xfId="0" applyFont="1" applyFill="1" applyBorder="1" applyAlignment="1">
      <alignment vertical="center" wrapText="1"/>
    </xf>
    <xf numFmtId="0" fontId="8" fillId="6" borderId="0" xfId="0" applyFont="1" applyFill="1" applyBorder="1" applyAlignment="1">
      <alignment vertical="center" wrapText="1"/>
    </xf>
    <xf numFmtId="164" fontId="1" fillId="3" borderId="15" xfId="0" applyNumberFormat="1" applyFont="1" applyFill="1" applyBorder="1" applyAlignment="1">
      <alignment horizontal="right" vertical="center" wrapText="1"/>
    </xf>
    <xf numFmtId="164" fontId="3" fillId="7" borderId="10" xfId="0" applyNumberFormat="1" applyFont="1" applyFill="1" applyBorder="1" applyAlignment="1">
      <alignment horizontal="right" vertical="center" wrapText="1"/>
    </xf>
    <xf numFmtId="164" fontId="9" fillId="7" borderId="11" xfId="0" applyNumberFormat="1" applyFont="1" applyFill="1" applyBorder="1" applyAlignment="1">
      <alignment horizontal="center" vertical="center" wrapText="1"/>
    </xf>
    <xf numFmtId="164" fontId="9" fillId="7" borderId="12" xfId="0" applyNumberFormat="1" applyFont="1" applyFill="1" applyBorder="1" applyAlignment="1">
      <alignment horizontal="center" vertical="center" wrapText="1"/>
    </xf>
    <xf numFmtId="164" fontId="9" fillId="7" borderId="10" xfId="0" applyNumberFormat="1" applyFont="1" applyFill="1" applyBorder="1" applyAlignment="1">
      <alignment vertical="center" wrapText="1"/>
    </xf>
    <xf numFmtId="164" fontId="9" fillId="7" borderId="11" xfId="0" applyNumberFormat="1" applyFont="1" applyFill="1" applyBorder="1" applyAlignment="1">
      <alignment vertical="center" wrapText="1"/>
    </xf>
    <xf numFmtId="164" fontId="9" fillId="7" borderId="12" xfId="0" applyNumberFormat="1" applyFont="1" applyFill="1" applyBorder="1" applyAlignment="1">
      <alignment vertical="center" wrapText="1"/>
    </xf>
    <xf numFmtId="165" fontId="1" fillId="7" borderId="10" xfId="0" applyNumberFormat="1" applyFont="1" applyFill="1" applyBorder="1" applyAlignment="1">
      <alignment horizontal="center" vertical="center" wrapText="1"/>
    </xf>
    <xf numFmtId="165" fontId="8" fillId="7" borderId="11" xfId="0" applyNumberFormat="1" applyFont="1" applyFill="1" applyBorder="1" applyAlignment="1">
      <alignment horizontal="center" vertical="center" wrapText="1"/>
    </xf>
    <xf numFmtId="165" fontId="8" fillId="7" borderId="11" xfId="0" applyNumberFormat="1" applyFont="1" applyFill="1" applyBorder="1" applyAlignment="1">
      <alignment vertical="center" wrapText="1"/>
    </xf>
    <xf numFmtId="165" fontId="8" fillId="7" borderId="4" xfId="0" applyNumberFormat="1" applyFont="1" applyFill="1" applyBorder="1" applyAlignment="1">
      <alignment vertical="center" wrapText="1"/>
    </xf>
    <xf numFmtId="165" fontId="8" fillId="7" borderId="5" xfId="0" applyNumberFormat="1" applyFont="1" applyFill="1" applyBorder="1" applyAlignment="1">
      <alignment vertical="center" wrapText="1"/>
    </xf>
    <xf numFmtId="0" fontId="3" fillId="7" borderId="14" xfId="0" applyFont="1" applyFill="1" applyBorder="1" applyAlignment="1">
      <alignment vertical="center" wrapText="1"/>
    </xf>
    <xf numFmtId="0" fontId="4" fillId="7" borderId="35" xfId="0" applyFont="1" applyFill="1" applyBorder="1" applyAlignment="1">
      <alignment horizontal="center" vertical="center" wrapText="1"/>
    </xf>
    <xf numFmtId="3" fontId="4" fillId="7" borderId="36"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0" fillId="0" borderId="0" xfId="0" applyFont="1" applyAlignment="1">
      <alignment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Alignment="1">
      <alignment vertical="center" wrapText="1"/>
    </xf>
    <xf numFmtId="164" fontId="8" fillId="4" borderId="8" xfId="0" applyNumberFormat="1" applyFont="1" applyFill="1" applyBorder="1" applyAlignment="1">
      <alignment vertical="center" wrapText="1"/>
    </xf>
    <xf numFmtId="164" fontId="16" fillId="4" borderId="15" xfId="0" applyNumberFormat="1" applyFont="1" applyFill="1" applyBorder="1" applyAlignment="1">
      <alignment horizontal="center" vertical="center" wrapText="1"/>
    </xf>
    <xf numFmtId="164" fontId="11" fillId="4" borderId="8" xfId="0" applyNumberFormat="1" applyFont="1" applyFill="1" applyBorder="1" applyAlignment="1">
      <alignment vertical="center" wrapText="1"/>
    </xf>
    <xf numFmtId="164" fontId="11" fillId="4" borderId="9" xfId="0" applyNumberFormat="1" applyFont="1" applyFill="1" applyBorder="1" applyAlignment="1">
      <alignment vertical="center" wrapText="1"/>
    </xf>
    <xf numFmtId="0" fontId="5" fillId="3" borderId="14" xfId="0" applyFont="1" applyFill="1" applyBorder="1" applyAlignment="1">
      <alignment horizontal="right" vertical="center" wrapText="1"/>
    </xf>
    <xf numFmtId="0" fontId="5" fillId="3" borderId="3" xfId="0" applyFont="1" applyFill="1" applyBorder="1" applyAlignment="1">
      <alignment horizontal="right" vertical="center" wrapText="1"/>
    </xf>
    <xf numFmtId="3" fontId="8" fillId="0" borderId="42" xfId="0" applyNumberFormat="1" applyFont="1" applyFill="1" applyBorder="1" applyAlignment="1">
      <alignment horizontal="center" vertical="center" wrapText="1"/>
    </xf>
    <xf numFmtId="0" fontId="3" fillId="3" borderId="2" xfId="0" applyFont="1" applyFill="1" applyBorder="1" applyAlignment="1">
      <alignment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vertical="center" wrapText="1"/>
    </xf>
    <xf numFmtId="0" fontId="21" fillId="0" borderId="0" xfId="0" applyFont="1" applyFill="1" applyBorder="1" applyAlignment="1">
      <alignment vertical="center" wrapText="1"/>
    </xf>
    <xf numFmtId="168" fontId="6" fillId="4" borderId="2"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3" fillId="3" borderId="1" xfId="0" applyFont="1" applyFill="1" applyBorder="1" applyAlignment="1">
      <alignment horizontal="center" vertical="center" wrapText="1"/>
    </xf>
    <xf numFmtId="0" fontId="9" fillId="1" borderId="28" xfId="0" applyFont="1" applyFill="1" applyBorder="1" applyAlignment="1">
      <alignment horizontal="center" vertical="center" wrapText="1"/>
    </xf>
    <xf numFmtId="0" fontId="9" fillId="1" borderId="27" xfId="0" applyFont="1" applyFill="1" applyBorder="1" applyAlignment="1">
      <alignment horizontal="center" vertical="center" wrapText="1"/>
    </xf>
    <xf numFmtId="0" fontId="9" fillId="1" borderId="21" xfId="0" applyFont="1" applyFill="1" applyBorder="1" applyAlignment="1">
      <alignment horizontal="center" vertical="center" wrapText="1"/>
    </xf>
    <xf numFmtId="0" fontId="9" fillId="1" borderId="20" xfId="0" applyFont="1" applyFill="1" applyBorder="1" applyAlignment="1">
      <alignment horizontal="center" vertical="center" wrapText="1"/>
    </xf>
    <xf numFmtId="3" fontId="8" fillId="0" borderId="48" xfId="0" applyNumberFormat="1" applyFont="1" applyFill="1" applyBorder="1" applyAlignment="1">
      <alignment horizontal="center" vertical="center" wrapText="1"/>
    </xf>
    <xf numFmtId="0" fontId="8" fillId="0" borderId="0" xfId="0" applyFont="1" applyAlignment="1">
      <alignment horizontal="center"/>
    </xf>
    <xf numFmtId="0" fontId="8" fillId="0" borderId="0" xfId="0" applyFont="1" applyBorder="1" applyAlignment="1">
      <alignment horizontal="center"/>
    </xf>
    <xf numFmtId="0" fontId="8" fillId="0" borderId="8" xfId="0" applyFont="1" applyBorder="1" applyAlignment="1">
      <alignment horizontal="center"/>
    </xf>
    <xf numFmtId="0" fontId="3" fillId="3" borderId="2" xfId="0" applyFont="1" applyFill="1" applyBorder="1" applyAlignment="1">
      <alignment horizontal="center" vertical="center" wrapText="1"/>
    </xf>
    <xf numFmtId="1" fontId="3" fillId="3" borderId="2"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164" fontId="9" fillId="7" borderId="10" xfId="0" applyNumberFormat="1" applyFont="1" applyFill="1" applyBorder="1" applyAlignment="1">
      <alignment horizontal="center" vertical="center" wrapText="1"/>
    </xf>
    <xf numFmtId="164" fontId="3" fillId="7" borderId="10"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164" fontId="8" fillId="4" borderId="11" xfId="0" applyNumberFormat="1" applyFont="1" applyFill="1" applyBorder="1" applyAlignment="1">
      <alignment horizontal="center" vertical="center" wrapText="1"/>
    </xf>
    <xf numFmtId="164" fontId="11" fillId="4" borderId="2" xfId="0" applyNumberFormat="1" applyFont="1" applyFill="1" applyBorder="1" applyAlignment="1">
      <alignment horizontal="center" vertical="center" wrapText="1"/>
    </xf>
    <xf numFmtId="164" fontId="11" fillId="4" borderId="11" xfId="0" applyNumberFormat="1" applyFont="1" applyFill="1" applyBorder="1" applyAlignment="1">
      <alignment horizontal="center" vertical="center" wrapText="1"/>
    </xf>
    <xf numFmtId="164" fontId="11" fillId="4" borderId="12" xfId="0" applyNumberFormat="1" applyFont="1" applyFill="1" applyBorder="1" applyAlignment="1">
      <alignment horizontal="center" vertical="center" wrapText="1"/>
    </xf>
    <xf numFmtId="168" fontId="1" fillId="4" borderId="2" xfId="0" applyNumberFormat="1" applyFont="1" applyFill="1" applyBorder="1" applyAlignment="1">
      <alignment horizontal="center" vertical="center" wrapText="1"/>
    </xf>
    <xf numFmtId="0" fontId="8" fillId="0" borderId="2" xfId="0" applyFont="1" applyBorder="1" applyAlignment="1">
      <alignment horizontal="center"/>
    </xf>
    <xf numFmtId="0" fontId="0" fillId="0" borderId="0" xfId="0" applyAlignment="1">
      <alignment wrapText="1"/>
    </xf>
    <xf numFmtId="0" fontId="8" fillId="0" borderId="2" xfId="0" quotePrefix="1" applyFont="1" applyBorder="1" applyAlignment="1">
      <alignment vertical="center" wrapText="1"/>
    </xf>
    <xf numFmtId="164" fontId="8" fillId="0" borderId="2" xfId="0" applyNumberFormat="1" applyFont="1" applyBorder="1" applyAlignment="1">
      <alignment vertical="center" wrapText="1"/>
    </xf>
    <xf numFmtId="4" fontId="8" fillId="0" borderId="2" xfId="0" applyNumberFormat="1" applyFont="1" applyBorder="1" applyAlignment="1">
      <alignment vertical="center" wrapText="1"/>
    </xf>
    <xf numFmtId="164" fontId="8" fillId="0" borderId="0" xfId="0" applyNumberFormat="1" applyFont="1" applyBorder="1" applyAlignment="1">
      <alignment vertical="center" wrapText="1"/>
    </xf>
    <xf numFmtId="4" fontId="8" fillId="0" borderId="0" xfId="0" applyNumberFormat="1" applyFont="1" applyBorder="1" applyAlignment="1">
      <alignment vertical="center" wrapText="1"/>
    </xf>
    <xf numFmtId="0" fontId="3" fillId="3" borderId="10" xfId="0" applyFont="1" applyFill="1" applyBorder="1" applyAlignment="1">
      <alignment horizontal="center" vertical="center" wrapText="1"/>
    </xf>
    <xf numFmtId="0" fontId="3" fillId="3" borderId="7" xfId="0" applyFont="1" applyFill="1" applyBorder="1" applyAlignment="1">
      <alignment horizontal="right" vertical="center" wrapText="1"/>
    </xf>
    <xf numFmtId="0" fontId="4" fillId="5" borderId="8" xfId="0" applyFont="1" applyFill="1" applyBorder="1" applyAlignment="1">
      <alignment vertical="center" wrapText="1"/>
    </xf>
    <xf numFmtId="0" fontId="4" fillId="5" borderId="9" xfId="0" applyFont="1" applyFill="1" applyBorder="1" applyAlignment="1">
      <alignment vertical="center" wrapText="1"/>
    </xf>
    <xf numFmtId="0" fontId="1" fillId="9" borderId="15" xfId="0" applyFont="1" applyFill="1" applyBorder="1" applyAlignment="1">
      <alignment horizontal="right" vertical="center" wrapText="1"/>
    </xf>
    <xf numFmtId="3" fontId="13" fillId="9" borderId="2" xfId="0" applyNumberFormat="1" applyFont="1" applyFill="1" applyBorder="1" applyAlignment="1">
      <alignment horizontal="center" vertical="center" wrapText="1"/>
    </xf>
    <xf numFmtId="0" fontId="4" fillId="5" borderId="20" xfId="0" applyFont="1" applyFill="1" applyBorder="1" applyAlignment="1">
      <alignment vertical="center" wrapText="1"/>
    </xf>
    <xf numFmtId="0" fontId="4" fillId="5" borderId="22" xfId="0" applyFont="1" applyFill="1" applyBorder="1" applyAlignment="1">
      <alignment vertical="center" wrapText="1"/>
    </xf>
    <xf numFmtId="0" fontId="4" fillId="5" borderId="18" xfId="0" applyFont="1" applyFill="1" applyBorder="1" applyAlignment="1">
      <alignment vertical="center" wrapText="1"/>
    </xf>
    <xf numFmtId="0" fontId="9" fillId="9" borderId="30" xfId="0" applyFont="1" applyFill="1" applyBorder="1" applyAlignment="1">
      <alignment horizontal="center" vertical="center" wrapText="1"/>
    </xf>
    <xf numFmtId="0" fontId="9" fillId="9" borderId="18" xfId="0" applyFont="1" applyFill="1" applyBorder="1" applyAlignment="1">
      <alignment horizontal="center" vertical="center" wrapText="1"/>
    </xf>
    <xf numFmtId="0" fontId="13" fillId="9" borderId="2" xfId="0" applyFont="1" applyFill="1" applyBorder="1" applyAlignment="1">
      <alignment horizontal="center" vertical="center" wrapText="1"/>
    </xf>
    <xf numFmtId="164" fontId="1" fillId="9" borderId="2" xfId="0" applyNumberFormat="1" applyFont="1" applyFill="1" applyBorder="1" applyAlignment="1">
      <alignment horizontal="right" vertical="center" wrapText="1"/>
    </xf>
    <xf numFmtId="0" fontId="8" fillId="9" borderId="11"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9" fillId="9" borderId="10" xfId="0" applyFont="1" applyFill="1" applyBorder="1" applyAlignment="1">
      <alignment horizontal="center" vertical="center" wrapText="1"/>
    </xf>
    <xf numFmtId="3" fontId="8" fillId="9" borderId="2" xfId="0" applyNumberFormat="1" applyFont="1" applyFill="1" applyBorder="1" applyAlignment="1">
      <alignment horizontal="center" vertical="center" wrapText="1"/>
    </xf>
    <xf numFmtId="0" fontId="4" fillId="9" borderId="12" xfId="0" applyFont="1" applyFill="1" applyBorder="1" applyAlignment="1">
      <alignment vertical="center" wrapText="1"/>
    </xf>
    <xf numFmtId="164" fontId="9" fillId="9" borderId="29" xfId="0" applyNumberFormat="1" applyFont="1" applyFill="1" applyBorder="1" applyAlignment="1">
      <alignment horizontal="center" vertical="center" wrapText="1"/>
    </xf>
    <xf numFmtId="164" fontId="9" fillId="9" borderId="31" xfId="0" applyNumberFormat="1" applyFont="1" applyFill="1" applyBorder="1" applyAlignment="1">
      <alignment horizontal="center" vertical="center" wrapText="1"/>
    </xf>
    <xf numFmtId="0" fontId="8" fillId="9" borderId="27" xfId="0" applyFont="1" applyFill="1" applyBorder="1" applyAlignment="1">
      <alignment horizontal="center" vertical="center" wrapText="1"/>
    </xf>
    <xf numFmtId="0" fontId="8" fillId="9" borderId="1" xfId="0" applyFont="1" applyFill="1" applyBorder="1" applyAlignment="1">
      <alignment vertical="center" wrapText="1"/>
    </xf>
    <xf numFmtId="0" fontId="8" fillId="9" borderId="6" xfId="0" applyFont="1" applyFill="1" applyBorder="1" applyAlignment="1">
      <alignment vertical="center" wrapText="1"/>
    </xf>
    <xf numFmtId="0" fontId="9" fillId="9" borderId="22" xfId="0" applyFont="1" applyFill="1" applyBorder="1" applyAlignment="1">
      <alignment horizontal="center" vertical="center" wrapText="1"/>
    </xf>
    <xf numFmtId="0" fontId="9" fillId="9" borderId="16" xfId="0" applyFont="1" applyFill="1" applyBorder="1" applyAlignment="1">
      <alignment horizontal="center" vertical="center" wrapText="1"/>
    </xf>
    <xf numFmtId="0" fontId="9" fillId="9" borderId="20" xfId="0" applyFont="1" applyFill="1" applyBorder="1" applyAlignment="1">
      <alignment horizontal="center" vertical="center" wrapText="1"/>
    </xf>
    <xf numFmtId="0" fontId="9" fillId="9" borderId="1" xfId="0" applyFont="1" applyFill="1" applyBorder="1" applyAlignment="1">
      <alignment vertical="center" wrapText="1"/>
    </xf>
    <xf numFmtId="0" fontId="9" fillId="9" borderId="6" xfId="0" applyFont="1" applyFill="1" applyBorder="1" applyAlignment="1">
      <alignment vertical="center" wrapText="1"/>
    </xf>
    <xf numFmtId="0" fontId="9" fillId="9" borderId="38" xfId="0" applyFont="1" applyFill="1" applyBorder="1" applyAlignment="1">
      <alignment horizontal="center" vertical="center" wrapText="1"/>
    </xf>
    <xf numFmtId="0" fontId="9" fillId="9" borderId="17" xfId="0" applyFont="1" applyFill="1" applyBorder="1" applyAlignment="1">
      <alignment horizontal="center" vertical="center" wrapText="1"/>
    </xf>
    <xf numFmtId="0" fontId="9" fillId="9" borderId="24" xfId="0" applyFont="1" applyFill="1" applyBorder="1" applyAlignment="1">
      <alignment horizontal="center" vertical="center" wrapText="1"/>
    </xf>
    <xf numFmtId="0" fontId="9" fillId="9" borderId="7" xfId="0" applyFont="1" applyFill="1" applyBorder="1" applyAlignment="1">
      <alignment vertical="center" wrapText="1"/>
    </xf>
    <xf numFmtId="0" fontId="9" fillId="9" borderId="9" xfId="0" applyFont="1" applyFill="1" applyBorder="1" applyAlignment="1">
      <alignment vertical="center" wrapText="1"/>
    </xf>
    <xf numFmtId="164" fontId="9" fillId="9" borderId="43" xfId="0" applyNumberFormat="1" applyFont="1" applyFill="1" applyBorder="1" applyAlignment="1">
      <alignment horizontal="center" vertical="center" wrapText="1"/>
    </xf>
    <xf numFmtId="164" fontId="9" fillId="9" borderId="3" xfId="0" applyNumberFormat="1" applyFont="1" applyFill="1" applyBorder="1" applyAlignment="1">
      <alignment vertical="center" wrapText="1"/>
    </xf>
    <xf numFmtId="164" fontId="9" fillId="9" borderId="5" xfId="0" applyNumberFormat="1" applyFont="1" applyFill="1" applyBorder="1" applyAlignment="1">
      <alignment vertical="center" wrapText="1"/>
    </xf>
    <xf numFmtId="164" fontId="9" fillId="9" borderId="22" xfId="0" applyNumberFormat="1" applyFont="1" applyFill="1" applyBorder="1" applyAlignment="1">
      <alignment horizontal="center" vertical="center" wrapText="1"/>
    </xf>
    <xf numFmtId="164" fontId="9" fillId="9" borderId="16" xfId="0" applyNumberFormat="1" applyFont="1" applyFill="1" applyBorder="1" applyAlignment="1">
      <alignment horizontal="center" vertical="center" wrapText="1"/>
    </xf>
    <xf numFmtId="164" fontId="9" fillId="9" borderId="20" xfId="0" applyNumberFormat="1" applyFont="1" applyFill="1" applyBorder="1" applyAlignment="1">
      <alignment horizontal="center" vertical="center" wrapText="1"/>
    </xf>
    <xf numFmtId="164" fontId="9" fillId="9" borderId="1" xfId="0" applyNumberFormat="1" applyFont="1" applyFill="1" applyBorder="1" applyAlignment="1">
      <alignment vertical="center" wrapText="1"/>
    </xf>
    <xf numFmtId="164" fontId="9" fillId="9" borderId="6" xfId="0" applyNumberFormat="1" applyFont="1" applyFill="1" applyBorder="1" applyAlignment="1">
      <alignment vertical="center" wrapText="1"/>
    </xf>
    <xf numFmtId="8" fontId="9" fillId="9" borderId="20" xfId="0" applyNumberFormat="1" applyFont="1" applyFill="1" applyBorder="1" applyAlignment="1">
      <alignment horizontal="center" vertical="center" wrapText="1"/>
    </xf>
    <xf numFmtId="164" fontId="9" fillId="9" borderId="38" xfId="0" applyNumberFormat="1" applyFont="1" applyFill="1" applyBorder="1" applyAlignment="1">
      <alignment horizontal="center" vertical="center" wrapText="1"/>
    </xf>
    <xf numFmtId="164" fontId="9" fillId="9" borderId="17" xfId="0" applyNumberFormat="1" applyFont="1" applyFill="1" applyBorder="1" applyAlignment="1">
      <alignment horizontal="center" vertical="center" wrapText="1"/>
    </xf>
    <xf numFmtId="164" fontId="14" fillId="9" borderId="24" xfId="0" applyNumberFormat="1" applyFont="1" applyFill="1" applyBorder="1" applyAlignment="1">
      <alignment horizontal="center" vertical="center" wrapText="1"/>
    </xf>
    <xf numFmtId="164" fontId="5" fillId="9" borderId="7" xfId="0" applyNumberFormat="1" applyFont="1" applyFill="1" applyBorder="1" applyAlignment="1">
      <alignment vertical="center" wrapText="1"/>
    </xf>
    <xf numFmtId="164" fontId="5" fillId="9" borderId="9" xfId="0" applyNumberFormat="1" applyFont="1" applyFill="1" applyBorder="1" applyAlignment="1">
      <alignment vertical="center" wrapText="1"/>
    </xf>
    <xf numFmtId="0" fontId="8" fillId="9" borderId="41" xfId="0" applyFont="1" applyFill="1" applyBorder="1" applyAlignment="1">
      <alignment horizontal="center" vertical="center" wrapText="1"/>
    </xf>
    <xf numFmtId="0" fontId="8" fillId="9" borderId="0" xfId="0" applyFont="1" applyFill="1" applyBorder="1" applyAlignment="1">
      <alignment vertical="center" wrapText="1"/>
    </xf>
    <xf numFmtId="0" fontId="8" fillId="9" borderId="19" xfId="0" applyFont="1" applyFill="1" applyBorder="1" applyAlignment="1">
      <alignment horizontal="center" vertical="center" wrapText="1"/>
    </xf>
    <xf numFmtId="164" fontId="9" fillId="9" borderId="41" xfId="0" applyNumberFormat="1" applyFont="1" applyFill="1" applyBorder="1" applyAlignment="1">
      <alignment horizontal="center" vertical="center" wrapText="1"/>
    </xf>
    <xf numFmtId="164" fontId="9" fillId="9" borderId="0" xfId="0" applyNumberFormat="1" applyFont="1" applyFill="1" applyBorder="1" applyAlignment="1">
      <alignment vertical="center" wrapText="1"/>
    </xf>
    <xf numFmtId="8" fontId="9" fillId="9" borderId="18" xfId="0" applyNumberFormat="1" applyFont="1" applyFill="1" applyBorder="1" applyAlignment="1">
      <alignment horizontal="center" vertical="center" wrapText="1"/>
    </xf>
    <xf numFmtId="164" fontId="14" fillId="9" borderId="19" xfId="0" applyNumberFormat="1" applyFont="1" applyFill="1" applyBorder="1" applyAlignment="1">
      <alignment horizontal="center" vertical="center" wrapText="1"/>
    </xf>
    <xf numFmtId="164" fontId="5" fillId="9" borderId="0" xfId="0" applyNumberFormat="1" applyFont="1" applyFill="1" applyBorder="1" applyAlignment="1">
      <alignment vertical="center" wrapText="1"/>
    </xf>
    <xf numFmtId="164" fontId="5" fillId="9" borderId="6" xfId="0" applyNumberFormat="1" applyFont="1" applyFill="1" applyBorder="1" applyAlignment="1">
      <alignment vertical="center" wrapText="1"/>
    </xf>
    <xf numFmtId="164" fontId="9" fillId="9" borderId="37" xfId="0" applyNumberFormat="1" applyFont="1" applyFill="1" applyBorder="1" applyAlignment="1">
      <alignment horizontal="center" vertical="center" wrapText="1"/>
    </xf>
    <xf numFmtId="164" fontId="9" fillId="9" borderId="40" xfId="0" applyNumberFormat="1" applyFont="1" applyFill="1" applyBorder="1" applyAlignment="1">
      <alignment horizontal="center" vertical="center" wrapText="1"/>
    </xf>
    <xf numFmtId="164" fontId="14" fillId="9" borderId="42" xfId="0" applyNumberFormat="1" applyFont="1" applyFill="1" applyBorder="1" applyAlignment="1">
      <alignment horizontal="center" vertical="center" wrapText="1"/>
    </xf>
    <xf numFmtId="165" fontId="8" fillId="9" borderId="2" xfId="0" applyNumberFormat="1"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9" borderId="4" xfId="0" applyFont="1" applyFill="1" applyBorder="1" applyAlignment="1">
      <alignment horizontal="center" vertical="center" wrapText="1"/>
    </xf>
    <xf numFmtId="8" fontId="7" fillId="9" borderId="14" xfId="0" applyNumberFormat="1" applyFont="1" applyFill="1" applyBorder="1" applyAlignment="1">
      <alignment horizontal="center" vertical="center" wrapText="1"/>
    </xf>
    <xf numFmtId="0" fontId="8" fillId="9" borderId="5" xfId="0" applyFont="1" applyFill="1" applyBorder="1" applyAlignment="1">
      <alignment vertical="center" wrapText="1"/>
    </xf>
    <xf numFmtId="0" fontId="18" fillId="0" borderId="8" xfId="0" applyFont="1" applyBorder="1" applyAlignment="1">
      <alignment wrapText="1"/>
    </xf>
    <xf numFmtId="3" fontId="23" fillId="9" borderId="2" xfId="0" applyNumberFormat="1" applyFont="1" applyFill="1" applyBorder="1" applyAlignment="1">
      <alignment horizontal="center"/>
    </xf>
    <xf numFmtId="0" fontId="8" fillId="9" borderId="1" xfId="0" applyFont="1" applyFill="1" applyBorder="1" applyAlignment="1">
      <alignment horizontal="center" vertical="center" wrapText="1"/>
    </xf>
    <xf numFmtId="0" fontId="8" fillId="9" borderId="6" xfId="0" applyFont="1" applyFill="1" applyBorder="1" applyAlignment="1">
      <alignment horizontal="center" vertical="center" wrapText="1"/>
    </xf>
    <xf numFmtId="1" fontId="9" fillId="9" borderId="22" xfId="0" applyNumberFormat="1" applyFont="1" applyFill="1" applyBorder="1" applyAlignment="1">
      <alignment horizontal="center" vertical="center" wrapText="1"/>
    </xf>
    <xf numFmtId="1" fontId="9" fillId="9" borderId="16" xfId="0" applyNumberFormat="1" applyFont="1" applyFill="1" applyBorder="1" applyAlignment="1">
      <alignment horizontal="center" vertical="center" wrapText="1"/>
    </xf>
    <xf numFmtId="1" fontId="9" fillId="9" borderId="20"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6" xfId="0" applyFont="1" applyFill="1" applyBorder="1" applyAlignment="1">
      <alignment horizontal="center" vertical="center" wrapText="1"/>
    </xf>
    <xf numFmtId="1" fontId="9" fillId="9" borderId="38" xfId="0" applyNumberFormat="1" applyFont="1" applyFill="1" applyBorder="1" applyAlignment="1">
      <alignment horizontal="center" vertical="center" wrapText="1"/>
    </xf>
    <xf numFmtId="1" fontId="9" fillId="9" borderId="17" xfId="0" applyNumberFormat="1" applyFont="1" applyFill="1" applyBorder="1" applyAlignment="1">
      <alignment horizontal="center" vertical="center" wrapText="1"/>
    </xf>
    <xf numFmtId="1" fontId="9" fillId="9" borderId="24" xfId="0" applyNumberFormat="1"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9" borderId="9" xfId="0" applyFont="1" applyFill="1" applyBorder="1" applyAlignment="1">
      <alignment horizontal="center" vertical="center" wrapText="1"/>
    </xf>
    <xf numFmtId="165" fontId="8" fillId="9" borderId="11" xfId="0" applyNumberFormat="1" applyFont="1" applyFill="1" applyBorder="1" applyAlignment="1">
      <alignment horizontal="center" vertical="center" wrapText="1"/>
    </xf>
    <xf numFmtId="165" fontId="8" fillId="9" borderId="11" xfId="0" applyNumberFormat="1" applyFont="1" applyFill="1" applyBorder="1" applyAlignment="1">
      <alignment vertical="center" wrapText="1"/>
    </xf>
    <xf numFmtId="165" fontId="8" fillId="9" borderId="4" xfId="0" applyNumberFormat="1" applyFont="1" applyFill="1" applyBorder="1" applyAlignment="1">
      <alignment horizontal="center" vertical="center" wrapText="1"/>
    </xf>
    <xf numFmtId="165" fontId="8" fillId="9" borderId="5" xfId="0" applyNumberFormat="1" applyFont="1" applyFill="1" applyBorder="1" applyAlignment="1">
      <alignment horizontal="center" vertical="center" wrapText="1"/>
    </xf>
    <xf numFmtId="164" fontId="9" fillId="9" borderId="3" xfId="0" applyNumberFormat="1" applyFont="1" applyFill="1" applyBorder="1" applyAlignment="1">
      <alignment horizontal="center" vertical="center" wrapText="1"/>
    </xf>
    <xf numFmtId="164" fontId="9" fillId="9" borderId="5" xfId="0" applyNumberFormat="1" applyFont="1" applyFill="1" applyBorder="1" applyAlignment="1">
      <alignment horizontal="center" vertical="center" wrapText="1"/>
    </xf>
    <xf numFmtId="164" fontId="9" fillId="9" borderId="1" xfId="0" applyNumberFormat="1" applyFont="1" applyFill="1" applyBorder="1" applyAlignment="1">
      <alignment horizontal="center" vertical="center" wrapText="1"/>
    </xf>
    <xf numFmtId="164" fontId="9" fillId="9" borderId="6" xfId="0" applyNumberFormat="1" applyFont="1" applyFill="1" applyBorder="1" applyAlignment="1">
      <alignment horizontal="center" vertical="center" wrapText="1"/>
    </xf>
    <xf numFmtId="164" fontId="5" fillId="9" borderId="24" xfId="0" applyNumberFormat="1" applyFont="1" applyFill="1" applyBorder="1" applyAlignment="1">
      <alignment horizontal="center" vertical="center" wrapText="1"/>
    </xf>
    <xf numFmtId="164" fontId="5" fillId="9" borderId="7" xfId="0" applyNumberFormat="1" applyFont="1" applyFill="1" applyBorder="1" applyAlignment="1">
      <alignment horizontal="center" vertical="center" wrapText="1"/>
    </xf>
    <xf numFmtId="164" fontId="5" fillId="9" borderId="9" xfId="0" applyNumberFormat="1" applyFont="1" applyFill="1" applyBorder="1" applyAlignment="1">
      <alignment horizontal="center" vertical="center" wrapText="1"/>
    </xf>
    <xf numFmtId="0" fontId="8" fillId="9" borderId="0" xfId="0" applyFont="1" applyFill="1" applyBorder="1" applyAlignment="1">
      <alignment horizontal="center" vertical="center" wrapText="1"/>
    </xf>
    <xf numFmtId="1" fontId="8" fillId="9" borderId="19" xfId="0" applyNumberFormat="1" applyFont="1" applyFill="1" applyBorder="1" applyAlignment="1">
      <alignment horizontal="center" vertical="center" wrapText="1"/>
    </xf>
    <xf numFmtId="164" fontId="9" fillId="9" borderId="0" xfId="0" applyNumberFormat="1" applyFont="1" applyFill="1" applyBorder="1" applyAlignment="1">
      <alignment horizontal="center" vertical="center" wrapText="1"/>
    </xf>
    <xf numFmtId="164" fontId="5" fillId="9" borderId="19" xfId="0" applyNumberFormat="1" applyFont="1" applyFill="1" applyBorder="1" applyAlignment="1">
      <alignment horizontal="center" vertical="center" wrapText="1"/>
    </xf>
    <xf numFmtId="164" fontId="5" fillId="9" borderId="0" xfId="0" applyNumberFormat="1" applyFont="1" applyFill="1" applyBorder="1" applyAlignment="1">
      <alignment horizontal="center" vertical="center" wrapText="1"/>
    </xf>
    <xf numFmtId="164" fontId="5" fillId="9" borderId="6" xfId="0" applyNumberFormat="1" applyFont="1" applyFill="1" applyBorder="1" applyAlignment="1">
      <alignment horizontal="center" vertical="center" wrapText="1"/>
    </xf>
    <xf numFmtId="164" fontId="5" fillId="9" borderId="42" xfId="0" applyNumberFormat="1" applyFont="1" applyFill="1" applyBorder="1" applyAlignment="1">
      <alignment horizontal="center" vertical="center" wrapText="1"/>
    </xf>
    <xf numFmtId="8" fontId="1" fillId="9" borderId="2" xfId="0" applyNumberFormat="1" applyFont="1" applyFill="1" applyBorder="1" applyAlignment="1">
      <alignment horizontal="center" vertical="center" wrapText="1"/>
    </xf>
    <xf numFmtId="0" fontId="8" fillId="9" borderId="12" xfId="0" applyFont="1" applyFill="1" applyBorder="1" applyAlignment="1">
      <alignment vertical="center" wrapText="1"/>
    </xf>
    <xf numFmtId="0" fontId="27" fillId="10" borderId="2" xfId="0" applyFont="1" applyFill="1" applyBorder="1"/>
    <xf numFmtId="0" fontId="28" fillId="10" borderId="52" xfId="0" applyFont="1" applyFill="1" applyBorder="1" applyAlignment="1">
      <alignment horizontal="center"/>
    </xf>
    <xf numFmtId="0" fontId="28" fillId="10" borderId="2" xfId="0" applyFont="1" applyFill="1" applyBorder="1" applyAlignment="1">
      <alignment horizontal="center"/>
    </xf>
    <xf numFmtId="0" fontId="29" fillId="10" borderId="2" xfId="0" applyFont="1" applyFill="1" applyBorder="1"/>
    <xf numFmtId="0" fontId="0" fillId="8" borderId="0" xfId="0" applyFill="1"/>
    <xf numFmtId="0" fontId="18" fillId="0" borderId="0" xfId="0" applyFont="1"/>
    <xf numFmtId="0" fontId="13" fillId="0" borderId="0" xfId="0" applyFont="1"/>
    <xf numFmtId="0" fontId="29" fillId="0" borderId="0" xfId="0" applyFont="1" applyFill="1" applyBorder="1" applyAlignment="1">
      <alignment horizontal="center"/>
    </xf>
    <xf numFmtId="0" fontId="27" fillId="0" borderId="0" xfId="0" applyFont="1" applyFill="1" applyBorder="1"/>
    <xf numFmtId="0" fontId="27" fillId="12" borderId="51" xfId="0" applyFont="1" applyFill="1" applyBorder="1" applyAlignment="1"/>
    <xf numFmtId="0" fontId="27" fillId="12" borderId="55" xfId="0" applyFont="1" applyFill="1" applyBorder="1"/>
    <xf numFmtId="0" fontId="32" fillId="0" borderId="0" xfId="0" applyFont="1"/>
    <xf numFmtId="14" fontId="33" fillId="0" borderId="0" xfId="0" applyNumberFormat="1" applyFont="1"/>
    <xf numFmtId="0" fontId="27" fillId="12" borderId="2" xfId="0" applyFont="1" applyFill="1" applyBorder="1" applyAlignment="1"/>
    <xf numFmtId="0" fontId="27" fillId="12" borderId="56" xfId="0" applyFont="1" applyFill="1" applyBorder="1"/>
    <xf numFmtId="14" fontId="27" fillId="8" borderId="52" xfId="0" applyNumberFormat="1" applyFont="1" applyFill="1" applyBorder="1" applyAlignment="1" applyProtection="1">
      <alignment horizontal="center"/>
      <protection locked="0"/>
    </xf>
    <xf numFmtId="0" fontId="27" fillId="12" borderId="2" xfId="0" applyFont="1" applyFill="1" applyBorder="1"/>
    <xf numFmtId="0" fontId="27" fillId="12" borderId="56" xfId="0" applyFont="1" applyFill="1" applyBorder="1" applyAlignment="1"/>
    <xf numFmtId="49" fontId="27" fillId="8" borderId="52" xfId="0" applyNumberFormat="1" applyFont="1" applyFill="1" applyBorder="1" applyAlignment="1" applyProtection="1">
      <protection locked="0"/>
    </xf>
    <xf numFmtId="49" fontId="27" fillId="0" borderId="52" xfId="0" applyNumberFormat="1" applyFont="1" applyBorder="1" applyAlignment="1" applyProtection="1">
      <protection locked="0"/>
    </xf>
    <xf numFmtId="49" fontId="27" fillId="0" borderId="2" xfId="0" applyNumberFormat="1" applyFont="1" applyBorder="1" applyAlignment="1" applyProtection="1">
      <protection locked="0"/>
    </xf>
    <xf numFmtId="0" fontId="5" fillId="13" borderId="14" xfId="0" applyFont="1" applyFill="1" applyBorder="1" applyAlignment="1">
      <alignment horizontal="right" vertical="center" wrapText="1"/>
    </xf>
    <xf numFmtId="0" fontId="9" fillId="13" borderId="2" xfId="0" applyFont="1" applyFill="1" applyBorder="1" applyAlignment="1">
      <alignment horizontal="center" vertical="center" wrapText="1"/>
    </xf>
    <xf numFmtId="0" fontId="5" fillId="13" borderId="10" xfId="0" applyFont="1" applyFill="1" applyBorder="1" applyAlignment="1">
      <alignment horizontal="right" vertical="center" wrapText="1"/>
    </xf>
    <xf numFmtId="0" fontId="9" fillId="13" borderId="10" xfId="0" applyFont="1" applyFill="1" applyBorder="1" applyAlignment="1">
      <alignment horizontal="center" vertical="center" wrapText="1"/>
    </xf>
    <xf numFmtId="0" fontId="5" fillId="13" borderId="2" xfId="0" applyFont="1" applyFill="1" applyBorder="1" applyAlignment="1">
      <alignment horizontal="right" vertical="center" wrapText="1"/>
    </xf>
    <xf numFmtId="0" fontId="8" fillId="13" borderId="11" xfId="0" applyFont="1" applyFill="1" applyBorder="1" applyAlignment="1">
      <alignment horizontal="center" vertical="center" wrapText="1"/>
    </xf>
    <xf numFmtId="0" fontId="8" fillId="13" borderId="10" xfId="0" applyFont="1" applyFill="1" applyBorder="1" applyAlignment="1">
      <alignment horizontal="center" vertical="center" wrapText="1"/>
    </xf>
    <xf numFmtId="0" fontId="8" fillId="13" borderId="12"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8" fillId="13" borderId="11" xfId="0" applyFont="1" applyFill="1" applyBorder="1" applyAlignment="1">
      <alignment vertical="center" wrapText="1"/>
    </xf>
    <xf numFmtId="0" fontId="8" fillId="13" borderId="12" xfId="0" applyFont="1" applyFill="1" applyBorder="1" applyAlignment="1">
      <alignment vertical="center" wrapText="1"/>
    </xf>
    <xf numFmtId="0" fontId="4" fillId="13" borderId="11" xfId="0" applyFont="1" applyFill="1" applyBorder="1" applyAlignment="1">
      <alignment horizontal="center" vertical="center" wrapText="1"/>
    </xf>
    <xf numFmtId="0" fontId="9" fillId="13" borderId="12" xfId="0" applyFont="1" applyFill="1" applyBorder="1" applyAlignment="1">
      <alignment horizontal="center" vertical="center" wrapText="1"/>
    </xf>
    <xf numFmtId="164" fontId="9" fillId="13" borderId="2" xfId="0" applyNumberFormat="1" applyFont="1" applyFill="1" applyBorder="1" applyAlignment="1">
      <alignment horizontal="center" vertical="center" wrapText="1"/>
    </xf>
    <xf numFmtId="0" fontId="9" fillId="13" borderId="13" xfId="0" applyFont="1" applyFill="1" applyBorder="1" applyAlignment="1">
      <alignment horizontal="center" vertical="center" wrapText="1"/>
    </xf>
    <xf numFmtId="165" fontId="8" fillId="13" borderId="6" xfId="0" applyNumberFormat="1" applyFont="1" applyFill="1" applyBorder="1" applyAlignment="1">
      <alignment horizontal="center" vertical="center" wrapText="1"/>
    </xf>
    <xf numFmtId="165" fontId="8" fillId="13" borderId="2" xfId="0" applyNumberFormat="1" applyFont="1" applyFill="1" applyBorder="1" applyAlignment="1">
      <alignment horizontal="center" vertical="center" wrapText="1"/>
    </xf>
    <xf numFmtId="164" fontId="9" fillId="13" borderId="13" xfId="0" applyNumberFormat="1" applyFont="1" applyFill="1" applyBorder="1" applyAlignment="1">
      <alignment horizontal="center" vertical="center" wrapText="1"/>
    </xf>
    <xf numFmtId="164" fontId="9" fillId="13" borderId="1" xfId="0" applyNumberFormat="1" applyFont="1" applyFill="1" applyBorder="1" applyAlignment="1">
      <alignment horizontal="center" vertical="center" wrapText="1"/>
    </xf>
    <xf numFmtId="0" fontId="8" fillId="13" borderId="10" xfId="0" applyFont="1" applyFill="1" applyBorder="1" applyAlignment="1">
      <alignment vertical="center" wrapText="1"/>
    </xf>
    <xf numFmtId="0" fontId="1" fillId="13" borderId="3" xfId="0" applyFont="1" applyFill="1" applyBorder="1" applyAlignment="1">
      <alignment horizontal="right" vertical="center" wrapText="1"/>
    </xf>
    <xf numFmtId="0" fontId="1" fillId="13" borderId="2" xfId="0" applyFont="1" applyFill="1" applyBorder="1" applyAlignment="1">
      <alignment vertical="center" wrapText="1"/>
    </xf>
    <xf numFmtId="0" fontId="5" fillId="13" borderId="2" xfId="0" applyFont="1" applyFill="1" applyBorder="1" applyAlignment="1">
      <alignment horizontal="center" vertical="center" wrapText="1"/>
    </xf>
    <xf numFmtId="0" fontId="1" fillId="13" borderId="11" xfId="0" applyFont="1" applyFill="1" applyBorder="1" applyAlignment="1">
      <alignment horizontal="center" vertical="center" wrapText="1"/>
    </xf>
    <xf numFmtId="0" fontId="1" fillId="13" borderId="4" xfId="0" applyFont="1" applyFill="1" applyBorder="1" applyAlignment="1">
      <alignment horizontal="center" vertical="center" wrapText="1"/>
    </xf>
    <xf numFmtId="0" fontId="1" fillId="13" borderId="5" xfId="0" applyFont="1" applyFill="1" applyBorder="1" applyAlignment="1">
      <alignment horizontal="center" vertical="center" wrapText="1"/>
    </xf>
    <xf numFmtId="0" fontId="1" fillId="13" borderId="10" xfId="0" applyFont="1" applyFill="1" applyBorder="1" applyAlignment="1">
      <alignment horizontal="center" vertical="center" wrapText="1"/>
    </xf>
    <xf numFmtId="0" fontId="1" fillId="13" borderId="8" xfId="0" applyFont="1" applyFill="1" applyBorder="1" applyAlignment="1">
      <alignment horizontal="center" vertical="center" wrapText="1"/>
    </xf>
    <xf numFmtId="0" fontId="1" fillId="13" borderId="9" xfId="0" applyFont="1" applyFill="1" applyBorder="1" applyAlignment="1">
      <alignment horizontal="center" vertical="center" wrapText="1"/>
    </xf>
    <xf numFmtId="0" fontId="1" fillId="13"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1" fontId="5" fillId="13" borderId="2" xfId="0" applyNumberFormat="1" applyFont="1" applyFill="1" applyBorder="1" applyAlignment="1">
      <alignment horizontal="center" vertical="center" wrapText="1"/>
    </xf>
    <xf numFmtId="0" fontId="4" fillId="7" borderId="66" xfId="0" applyFont="1" applyFill="1" applyBorder="1" applyAlignment="1">
      <alignment horizontal="center" vertical="center" wrapText="1"/>
    </xf>
    <xf numFmtId="0" fontId="4" fillId="9" borderId="49" xfId="0" applyFont="1" applyFill="1" applyBorder="1" applyAlignment="1">
      <alignment vertical="center" wrapText="1"/>
    </xf>
    <xf numFmtId="0" fontId="5" fillId="13" borderId="33" xfId="0" applyFont="1" applyFill="1" applyBorder="1" applyAlignment="1">
      <alignment horizontal="right" vertical="center" wrapText="1"/>
    </xf>
    <xf numFmtId="0" fontId="4" fillId="7" borderId="11" xfId="0" applyFont="1" applyFill="1" applyBorder="1" applyAlignment="1">
      <alignment horizontal="center" vertical="center" wrapText="1"/>
    </xf>
    <xf numFmtId="0" fontId="8" fillId="13" borderId="2" xfId="0" applyFont="1" applyFill="1" applyBorder="1" applyAlignment="1">
      <alignment vertical="center" wrapText="1"/>
    </xf>
    <xf numFmtId="0" fontId="4" fillId="5" borderId="2" xfId="0" applyFont="1" applyFill="1" applyBorder="1" applyAlignment="1">
      <alignment vertical="center" wrapText="1"/>
    </xf>
    <xf numFmtId="0" fontId="8" fillId="13" borderId="10" xfId="0" applyFont="1" applyFill="1" applyBorder="1" applyAlignment="1">
      <alignment horizontal="center" vertical="center" wrapText="1"/>
    </xf>
    <xf numFmtId="0" fontId="8" fillId="13" borderId="12" xfId="0" applyFont="1" applyFill="1" applyBorder="1" applyAlignment="1">
      <alignment horizontal="center" vertical="center" wrapText="1"/>
    </xf>
    <xf numFmtId="0" fontId="8" fillId="13" borderId="11" xfId="0" applyFont="1" applyFill="1" applyBorder="1" applyAlignment="1">
      <alignment horizontal="center" vertical="center" wrapText="1"/>
    </xf>
    <xf numFmtId="3" fontId="13" fillId="9" borderId="10" xfId="0" applyNumberFormat="1" applyFont="1" applyFill="1" applyBorder="1" applyAlignment="1">
      <alignment horizontal="center" vertical="center" wrapText="1"/>
    </xf>
    <xf numFmtId="0" fontId="38" fillId="9" borderId="49" xfId="0" applyFont="1" applyFill="1" applyBorder="1" applyAlignment="1">
      <alignment horizontal="center" vertical="center" wrapText="1"/>
    </xf>
    <xf numFmtId="0" fontId="13" fillId="9" borderId="49" xfId="0" applyFont="1" applyFill="1" applyBorder="1" applyAlignment="1">
      <alignment horizontal="center" vertical="center" wrapText="1"/>
    </xf>
    <xf numFmtId="0" fontId="18" fillId="0" borderId="8" xfId="0" applyFont="1" applyBorder="1" applyAlignment="1" applyProtection="1">
      <alignment wrapText="1"/>
      <protection locked="0"/>
    </xf>
    <xf numFmtId="0" fontId="13" fillId="4" borderId="2"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4" fillId="0" borderId="31" xfId="0" applyFont="1" applyFill="1" applyBorder="1" applyAlignment="1" applyProtection="1">
      <alignment vertical="center" wrapText="1"/>
      <protection locked="0"/>
    </xf>
    <xf numFmtId="0" fontId="9" fillId="8" borderId="29"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4" fillId="0" borderId="16" xfId="0" applyFont="1" applyFill="1" applyBorder="1" applyAlignment="1" applyProtection="1">
      <alignment vertical="center" wrapText="1"/>
      <protection locked="0"/>
    </xf>
    <xf numFmtId="0" fontId="9" fillId="8" borderId="22" xfId="0" applyFont="1" applyFill="1" applyBorder="1" applyAlignment="1" applyProtection="1">
      <alignment horizontal="center" vertical="center" wrapText="1"/>
      <protection locked="0"/>
    </xf>
    <xf numFmtId="0" fontId="9" fillId="8" borderId="16"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166" fontId="9" fillId="0" borderId="22" xfId="0" applyNumberFormat="1" applyFont="1" applyFill="1" applyBorder="1" applyAlignment="1" applyProtection="1">
      <alignment horizontal="center" vertical="center" wrapText="1"/>
      <protection locked="0"/>
    </xf>
    <xf numFmtId="0" fontId="10" fillId="0" borderId="22" xfId="1" applyFont="1" applyFill="1" applyBorder="1" applyAlignment="1" applyProtection="1">
      <alignment horizontal="center" vertical="center" wrapText="1"/>
      <protection locked="0"/>
    </xf>
    <xf numFmtId="0" fontId="10" fillId="0" borderId="16" xfId="1" applyFont="1" applyFill="1" applyBorder="1" applyAlignment="1" applyProtection="1">
      <alignment horizontal="center" vertical="center" wrapText="1"/>
      <protection locked="0"/>
    </xf>
    <xf numFmtId="0" fontId="10" fillId="0" borderId="20" xfId="1" applyFont="1" applyFill="1" applyBorder="1" applyAlignment="1" applyProtection="1">
      <alignment horizontal="center" vertical="center" wrapText="1"/>
      <protection locked="0"/>
    </xf>
    <xf numFmtId="0" fontId="10" fillId="8" borderId="22" xfId="1"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wrapText="1"/>
      <protection locked="0"/>
    </xf>
    <xf numFmtId="0" fontId="9" fillId="0" borderId="50"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3" fontId="9" fillId="0" borderId="31" xfId="0" applyNumberFormat="1" applyFont="1" applyFill="1" applyBorder="1" applyAlignment="1" applyProtection="1">
      <alignment horizontal="center" vertical="center" wrapText="1"/>
      <protection locked="0"/>
    </xf>
    <xf numFmtId="3" fontId="9" fillId="0" borderId="27" xfId="0" applyNumberFormat="1" applyFont="1" applyFill="1" applyBorder="1" applyAlignment="1" applyProtection="1">
      <alignment horizontal="center" vertical="center" wrapText="1"/>
      <protection locked="0"/>
    </xf>
    <xf numFmtId="3" fontId="9" fillId="0" borderId="37" xfId="0" applyNumberFormat="1" applyFont="1" applyFill="1" applyBorder="1" applyAlignment="1" applyProtection="1">
      <alignment horizontal="center" vertical="center" wrapText="1"/>
      <protection locked="0"/>
    </xf>
    <xf numFmtId="3" fontId="9" fillId="0" borderId="38" xfId="0" applyNumberFormat="1" applyFont="1" applyFill="1" applyBorder="1" applyAlignment="1" applyProtection="1">
      <alignment horizontal="center" vertical="center" wrapText="1"/>
      <protection locked="0"/>
    </xf>
    <xf numFmtId="0" fontId="9" fillId="0" borderId="62"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4" fillId="0" borderId="67" xfId="0" applyFont="1" applyFill="1" applyBorder="1" applyAlignment="1" applyProtection="1">
      <alignment horizontal="center" vertical="center" wrapText="1"/>
      <protection locked="0"/>
    </xf>
    <xf numFmtId="0" fontId="9" fillId="0" borderId="65" xfId="0" applyFont="1" applyBorder="1" applyAlignment="1" applyProtection="1">
      <alignment horizontal="center" vertical="center" wrapText="1"/>
      <protection locked="0"/>
    </xf>
    <xf numFmtId="0" fontId="15" fillId="0" borderId="28"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165" fontId="8" fillId="0" borderId="45" xfId="0" applyNumberFormat="1" applyFont="1" applyFill="1" applyBorder="1" applyAlignment="1" applyProtection="1">
      <alignment horizontal="center" vertical="center" wrapText="1"/>
      <protection locked="0"/>
    </xf>
    <xf numFmtId="10" fontId="8" fillId="0" borderId="39" xfId="0" applyNumberFormat="1" applyFont="1" applyFill="1" applyBorder="1" applyAlignment="1" applyProtection="1">
      <alignment horizontal="center" vertical="center" wrapText="1"/>
      <protection locked="0"/>
    </xf>
    <xf numFmtId="165" fontId="8" fillId="0" borderId="39" xfId="0" applyNumberFormat="1" applyFont="1" applyFill="1" applyBorder="1" applyAlignment="1" applyProtection="1">
      <alignment horizontal="center" vertical="center" wrapText="1"/>
      <protection locked="0"/>
    </xf>
    <xf numFmtId="0" fontId="9" fillId="0" borderId="46" xfId="0" applyFont="1" applyFill="1" applyBorder="1" applyAlignment="1" applyProtection="1">
      <alignment horizontal="center" vertical="center" wrapText="1"/>
      <protection locked="0"/>
    </xf>
    <xf numFmtId="165" fontId="8" fillId="0" borderId="35" xfId="0" applyNumberFormat="1" applyFont="1" applyFill="1" applyBorder="1" applyAlignment="1" applyProtection="1">
      <alignment horizontal="center" vertical="center" wrapText="1"/>
      <protection locked="0"/>
    </xf>
    <xf numFmtId="3" fontId="10" fillId="0" borderId="42" xfId="1" applyNumberFormat="1" applyFill="1" applyBorder="1" applyAlignment="1" applyProtection="1">
      <alignment horizontal="center" vertical="center" wrapText="1"/>
      <protection locked="0"/>
    </xf>
    <xf numFmtId="164" fontId="8" fillId="0" borderId="35" xfId="0" applyNumberFormat="1" applyFont="1" applyFill="1" applyBorder="1" applyAlignment="1" applyProtection="1">
      <alignment horizontal="center" vertical="center" wrapText="1"/>
      <protection locked="0"/>
    </xf>
    <xf numFmtId="3" fontId="8" fillId="0" borderId="35" xfId="0" applyNumberFormat="1" applyFont="1" applyFill="1" applyBorder="1" applyAlignment="1" applyProtection="1">
      <alignment horizontal="center" vertical="center" wrapText="1"/>
      <protection locked="0"/>
    </xf>
    <xf numFmtId="164" fontId="8" fillId="0" borderId="36" xfId="0" applyNumberFormat="1" applyFont="1" applyFill="1" applyBorder="1" applyAlignment="1" applyProtection="1">
      <alignment horizontal="center" vertical="center" wrapText="1"/>
      <protection locked="0"/>
    </xf>
    <xf numFmtId="0" fontId="27" fillId="12" borderId="52" xfId="0" applyFont="1" applyFill="1" applyBorder="1" applyAlignment="1" applyProtection="1">
      <protection locked="0"/>
    </xf>
    <xf numFmtId="0" fontId="27" fillId="12" borderId="54" xfId="0" applyFont="1" applyFill="1" applyBorder="1" applyAlignment="1" applyProtection="1">
      <protection locked="0"/>
    </xf>
    <xf numFmtId="0" fontId="27" fillId="2" borderId="51" xfId="0" applyFont="1" applyFill="1" applyBorder="1" applyAlignment="1" applyProtection="1">
      <alignment horizontal="center"/>
      <protection locked="0"/>
    </xf>
    <xf numFmtId="0" fontId="27" fillId="8" borderId="52" xfId="0" applyFont="1" applyFill="1" applyBorder="1" applyAlignment="1" applyProtection="1">
      <alignment horizontal="center"/>
    </xf>
    <xf numFmtId="0" fontId="8" fillId="0" borderId="2" xfId="0" applyFont="1" applyBorder="1"/>
    <xf numFmtId="14" fontId="8" fillId="0" borderId="2" xfId="0" applyNumberFormat="1" applyFont="1" applyBorder="1"/>
    <xf numFmtId="0" fontId="3" fillId="3" borderId="10" xfId="0" applyFont="1" applyFill="1" applyBorder="1" applyAlignment="1">
      <alignment horizontal="center" vertical="center" wrapText="1"/>
    </xf>
    <xf numFmtId="0" fontId="9" fillId="13" borderId="10"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39" fillId="0" borderId="0" xfId="0" applyFont="1" applyAlignment="1">
      <alignment horizontal="left" vertical="center" wrapText="1"/>
    </xf>
    <xf numFmtId="0" fontId="1" fillId="0" borderId="0" xfId="0" applyFont="1" applyAlignment="1">
      <alignment horizontal="left" vertical="center" wrapText="1"/>
    </xf>
    <xf numFmtId="0" fontId="37" fillId="0" borderId="20" xfId="0" applyFont="1" applyFill="1" applyBorder="1" applyAlignment="1" applyProtection="1">
      <alignment horizontal="left" vertical="center" wrapText="1"/>
      <protection locked="0"/>
    </xf>
    <xf numFmtId="0" fontId="37" fillId="0" borderId="22" xfId="0" applyFont="1" applyFill="1" applyBorder="1" applyAlignment="1" applyProtection="1">
      <alignment horizontal="left" vertical="center" wrapText="1"/>
      <protection locked="0"/>
    </xf>
    <xf numFmtId="14" fontId="37" fillId="0" borderId="20" xfId="0" applyNumberFormat="1" applyFont="1" applyFill="1" applyBorder="1" applyAlignment="1" applyProtection="1">
      <alignment horizontal="left" vertical="center" wrapText="1"/>
      <protection locked="0"/>
    </xf>
    <xf numFmtId="14" fontId="37" fillId="0" borderId="22" xfId="0" applyNumberFormat="1" applyFont="1" applyFill="1" applyBorder="1" applyAlignment="1" applyProtection="1">
      <alignment horizontal="left" vertical="center" wrapText="1"/>
      <protection locked="0"/>
    </xf>
    <xf numFmtId="0" fontId="37" fillId="0" borderId="24" xfId="0" applyFont="1" applyFill="1" applyBorder="1" applyAlignment="1" applyProtection="1">
      <alignment horizontal="left" vertical="center" wrapText="1"/>
    </xf>
    <xf numFmtId="0" fontId="37" fillId="0" borderId="68" xfId="0" applyFont="1" applyFill="1" applyBorder="1" applyAlignment="1" applyProtection="1">
      <alignment horizontal="left" vertical="center" wrapText="1"/>
    </xf>
    <xf numFmtId="0" fontId="37" fillId="0" borderId="23" xfId="0" applyFont="1" applyFill="1" applyBorder="1" applyAlignment="1" applyProtection="1">
      <alignment horizontal="left" vertical="center" wrapText="1"/>
      <protection locked="0"/>
    </xf>
    <xf numFmtId="14" fontId="37" fillId="0" borderId="23" xfId="0" applyNumberFormat="1" applyFont="1" applyFill="1" applyBorder="1" applyAlignment="1" applyProtection="1">
      <alignment horizontal="left" vertical="center" wrapText="1"/>
      <protection locked="0"/>
    </xf>
    <xf numFmtId="0" fontId="37" fillId="0" borderId="25" xfId="0" applyFont="1" applyFill="1" applyBorder="1" applyAlignment="1" applyProtection="1">
      <alignment horizontal="left" vertical="center" wrapText="1"/>
    </xf>
    <xf numFmtId="0" fontId="22" fillId="0" borderId="0" xfId="0" applyFont="1" applyAlignment="1">
      <alignment horizontal="right" vertical="center" wrapText="1"/>
    </xf>
    <xf numFmtId="0" fontId="15" fillId="4" borderId="10" xfId="0" applyFont="1" applyFill="1" applyBorder="1" applyAlignment="1">
      <alignment horizontal="left" vertical="center" wrapText="1"/>
    </xf>
    <xf numFmtId="0" fontId="15" fillId="4" borderId="12" xfId="0" applyFont="1" applyFill="1" applyBorder="1" applyAlignment="1">
      <alignment horizontal="left" vertical="center" wrapText="1"/>
    </xf>
    <xf numFmtId="0" fontId="19" fillId="4" borderId="10"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36" fillId="2" borderId="21"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6" fillId="2" borderId="21" xfId="0" applyFont="1" applyFill="1" applyBorder="1" applyAlignment="1">
      <alignment horizontal="center" vertical="center"/>
    </xf>
    <xf numFmtId="0" fontId="36" fillId="2" borderId="23" xfId="0" applyFont="1" applyFill="1" applyBorder="1" applyAlignment="1">
      <alignment horizontal="center" vertical="center"/>
    </xf>
    <xf numFmtId="0" fontId="36" fillId="2" borderId="62" xfId="0" applyFont="1" applyFill="1" applyBorder="1" applyAlignment="1">
      <alignment horizontal="center" vertical="center"/>
    </xf>
    <xf numFmtId="0" fontId="36" fillId="2" borderId="44" xfId="0" applyFont="1" applyFill="1" applyBorder="1" applyAlignment="1">
      <alignment horizontal="center" vertical="center"/>
    </xf>
    <xf numFmtId="0" fontId="20" fillId="13" borderId="3" xfId="0" applyFont="1" applyFill="1" applyBorder="1" applyAlignment="1">
      <alignment horizontal="center" vertical="center" wrapText="1"/>
    </xf>
    <xf numFmtId="0" fontId="20" fillId="13" borderId="4" xfId="0" applyFont="1" applyFill="1" applyBorder="1" applyAlignment="1">
      <alignment horizontal="center" vertical="center" wrapText="1"/>
    </xf>
    <xf numFmtId="0" fontId="20" fillId="1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2" xfId="0" applyFont="1" applyFill="1" applyBorder="1" applyAlignment="1">
      <alignment horizontal="center" vertical="center" wrapText="1"/>
    </xf>
    <xf numFmtId="164" fontId="19" fillId="4" borderId="11" xfId="0" applyNumberFormat="1" applyFont="1" applyFill="1" applyBorder="1" applyAlignment="1">
      <alignment horizontal="left" vertical="center" wrapText="1"/>
    </xf>
    <xf numFmtId="164" fontId="19" fillId="4" borderId="8" xfId="0" applyNumberFormat="1" applyFont="1" applyFill="1" applyBorder="1" applyAlignment="1">
      <alignment horizontal="left" vertical="center" wrapText="1"/>
    </xf>
    <xf numFmtId="0" fontId="1" fillId="13" borderId="10" xfId="0" applyFont="1" applyFill="1" applyBorder="1" applyAlignment="1">
      <alignment horizontal="center" vertical="center" wrapText="1"/>
    </xf>
    <xf numFmtId="0" fontId="1" fillId="13" borderId="11" xfId="0" applyFont="1" applyFill="1" applyBorder="1" applyAlignment="1">
      <alignment horizontal="center" vertical="center" wrapText="1"/>
    </xf>
    <xf numFmtId="0" fontId="1" fillId="13" borderId="12" xfId="0" applyFont="1" applyFill="1" applyBorder="1" applyAlignment="1">
      <alignment horizontal="center" vertical="center" wrapText="1"/>
    </xf>
    <xf numFmtId="0" fontId="3" fillId="3" borderId="10" xfId="0" applyNumberFormat="1" applyFont="1" applyFill="1" applyBorder="1" applyAlignment="1">
      <alignment horizontal="center" vertical="center" wrapText="1"/>
    </xf>
    <xf numFmtId="0" fontId="3" fillId="3" borderId="12" xfId="0" applyNumberFormat="1" applyFont="1" applyFill="1" applyBorder="1" applyAlignment="1">
      <alignment horizontal="center" vertical="center" wrapText="1"/>
    </xf>
    <xf numFmtId="0" fontId="9" fillId="13" borderId="10" xfId="0" applyFont="1" applyFill="1" applyBorder="1" applyAlignment="1">
      <alignment horizontal="center" vertical="center" wrapText="1"/>
    </xf>
    <xf numFmtId="0" fontId="0" fillId="13" borderId="11" xfId="0" applyFill="1" applyBorder="1" applyAlignment="1">
      <alignment vertical="center" wrapText="1"/>
    </xf>
    <xf numFmtId="0" fontId="0" fillId="13" borderId="12" xfId="0" applyFill="1" applyBorder="1" applyAlignment="1">
      <alignment vertical="center" wrapText="1"/>
    </xf>
    <xf numFmtId="164" fontId="17" fillId="9" borderId="1" xfId="0" applyNumberFormat="1" applyFont="1" applyFill="1" applyBorder="1" applyAlignment="1">
      <alignment horizontal="center" vertical="center" wrapText="1"/>
    </xf>
    <xf numFmtId="164" fontId="17" fillId="9" borderId="6" xfId="0" applyNumberFormat="1" applyFont="1" applyFill="1" applyBorder="1" applyAlignment="1">
      <alignment horizontal="center" vertical="center" wrapText="1"/>
    </xf>
    <xf numFmtId="164" fontId="9" fillId="9" borderId="0" xfId="0" applyNumberFormat="1" applyFont="1" applyFill="1" applyBorder="1" applyAlignment="1">
      <alignment horizontal="center" vertical="center" wrapText="1"/>
    </xf>
    <xf numFmtId="164" fontId="9" fillId="9" borderId="6" xfId="0" applyNumberFormat="1" applyFont="1" applyFill="1" applyBorder="1" applyAlignment="1">
      <alignment horizontal="center" vertical="center" wrapText="1"/>
    </xf>
    <xf numFmtId="0" fontId="9" fillId="13" borderId="26" xfId="0" applyFont="1" applyFill="1" applyBorder="1" applyAlignment="1">
      <alignment horizontal="center" vertical="center" wrapText="1"/>
    </xf>
    <xf numFmtId="0" fontId="9" fillId="13" borderId="44" xfId="0" applyFont="1" applyFill="1" applyBorder="1" applyAlignment="1">
      <alignment horizontal="center" vertical="center" wrapText="1"/>
    </xf>
    <xf numFmtId="0" fontId="36" fillId="2" borderId="63" xfId="0" applyFont="1" applyFill="1" applyBorder="1" applyAlignment="1">
      <alignment horizontal="center" vertical="center"/>
    </xf>
    <xf numFmtId="0" fontId="36" fillId="2" borderId="64"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9" fillId="9" borderId="11"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8" fillId="13" borderId="10" xfId="0" applyFont="1" applyFill="1" applyBorder="1" applyAlignment="1">
      <alignment horizontal="center" vertical="center" wrapText="1"/>
    </xf>
    <xf numFmtId="0" fontId="8" fillId="13" borderId="11" xfId="0" applyFont="1" applyFill="1" applyBorder="1" applyAlignment="1">
      <alignment horizontal="center" vertical="center" wrapText="1"/>
    </xf>
    <xf numFmtId="0" fontId="8" fillId="13" borderId="12" xfId="0" applyFont="1" applyFill="1" applyBorder="1" applyAlignment="1">
      <alignment horizontal="center" vertical="center" wrapText="1"/>
    </xf>
    <xf numFmtId="165" fontId="8" fillId="13" borderId="10" xfId="0" applyNumberFormat="1" applyFont="1" applyFill="1" applyBorder="1" applyAlignment="1">
      <alignment horizontal="center" vertical="center" wrapText="1"/>
    </xf>
    <xf numFmtId="0" fontId="0" fillId="13" borderId="12" xfId="0" applyFill="1" applyBorder="1" applyAlignment="1">
      <alignment horizontal="center" vertical="center" wrapText="1"/>
    </xf>
    <xf numFmtId="165" fontId="8" fillId="0" borderId="36" xfId="0" applyNumberFormat="1" applyFont="1" applyFill="1"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15" fillId="0" borderId="11" xfId="0" applyFont="1" applyBorder="1" applyAlignment="1">
      <alignment horizontal="left" vertical="center" wrapText="1"/>
    </xf>
    <xf numFmtId="0" fontId="18" fillId="0" borderId="11" xfId="0" applyFont="1" applyBorder="1" applyAlignment="1">
      <alignment horizontal="left" vertical="center" wrapText="1"/>
    </xf>
    <xf numFmtId="0" fontId="18" fillId="0" borderId="4" xfId="0" applyFont="1" applyBorder="1" applyAlignment="1">
      <alignment horizontal="left" vertical="center" wrapText="1"/>
    </xf>
    <xf numFmtId="0" fontId="15" fillId="0" borderId="10" xfId="0" applyFont="1" applyBorder="1" applyAlignment="1">
      <alignment horizontal="left" vertical="center" wrapText="1"/>
    </xf>
    <xf numFmtId="0" fontId="18" fillId="0" borderId="12" xfId="0" applyFont="1" applyBorder="1" applyAlignment="1">
      <alignment horizontal="left" vertical="center" wrapText="1"/>
    </xf>
    <xf numFmtId="0" fontId="8" fillId="0" borderId="10"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22" fillId="0" borderId="0" xfId="0" applyFont="1" applyBorder="1" applyAlignment="1">
      <alignment horizontal="center"/>
    </xf>
    <xf numFmtId="0" fontId="8" fillId="0" borderId="2" xfId="0" applyFont="1" applyBorder="1" applyAlignment="1">
      <alignment horizontal="left" wrapText="1"/>
    </xf>
    <xf numFmtId="0" fontId="9" fillId="13" borderId="3" xfId="0" applyFont="1" applyFill="1" applyBorder="1" applyAlignment="1">
      <alignment horizontal="center" vertical="center" wrapText="1"/>
    </xf>
    <xf numFmtId="0" fontId="9" fillId="13" borderId="4" xfId="0" applyFont="1" applyFill="1" applyBorder="1" applyAlignment="1">
      <alignment horizontal="center" vertical="center" wrapText="1"/>
    </xf>
    <xf numFmtId="0" fontId="9" fillId="1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1" xfId="0" applyNumberFormat="1" applyFont="1"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53" xfId="0" applyFill="1" applyBorder="1" applyAlignment="1" applyProtection="1">
      <alignment horizontal="center"/>
      <protection locked="0"/>
    </xf>
    <xf numFmtId="49" fontId="27" fillId="8" borderId="10" xfId="0" applyNumberFormat="1" applyFont="1" applyFill="1" applyBorder="1" applyAlignment="1" applyProtection="1">
      <alignment horizontal="center"/>
      <protection locked="0"/>
    </xf>
    <xf numFmtId="49" fontId="27" fillId="8" borderId="12" xfId="0" applyNumberFormat="1" applyFont="1" applyFill="1" applyBorder="1" applyAlignment="1" applyProtection="1">
      <alignment horizontal="center"/>
      <protection locked="0"/>
    </xf>
    <xf numFmtId="0" fontId="28" fillId="11" borderId="59" xfId="0" applyFont="1" applyFill="1" applyBorder="1" applyAlignment="1">
      <alignment horizontal="center"/>
    </xf>
    <xf numFmtId="0" fontId="28" fillId="11" borderId="58" xfId="0" applyFont="1" applyFill="1" applyBorder="1" applyAlignment="1">
      <alignment horizontal="center"/>
    </xf>
    <xf numFmtId="0" fontId="28" fillId="11" borderId="57" xfId="0" applyFont="1" applyFill="1" applyBorder="1" applyAlignment="1">
      <alignment horizontal="center"/>
    </xf>
    <xf numFmtId="0" fontId="31" fillId="0" borderId="56" xfId="0" applyFont="1" applyBorder="1" applyAlignment="1">
      <alignment wrapText="1"/>
    </xf>
    <xf numFmtId="0" fontId="30" fillId="0" borderId="2" xfId="0" applyFont="1" applyBorder="1" applyAlignment="1">
      <alignment wrapText="1"/>
    </xf>
    <xf numFmtId="0" fontId="30" fillId="0" borderId="52" xfId="0" applyFont="1" applyBorder="1" applyAlignment="1">
      <alignment wrapText="1"/>
    </xf>
    <xf numFmtId="0" fontId="31" fillId="0" borderId="55" xfId="0" applyFont="1" applyBorder="1" applyAlignment="1">
      <alignment wrapText="1"/>
    </xf>
    <xf numFmtId="0" fontId="30" fillId="0" borderId="51" xfId="0" applyFont="1" applyBorder="1" applyAlignment="1">
      <alignment wrapText="1"/>
    </xf>
    <xf numFmtId="0" fontId="30" fillId="0" borderId="54" xfId="0" applyFont="1" applyBorder="1" applyAlignment="1">
      <alignment wrapText="1"/>
    </xf>
    <xf numFmtId="0" fontId="27" fillId="8" borderId="10" xfId="0" applyNumberFormat="1" applyFont="1" applyFill="1" applyBorder="1" applyAlignment="1" applyProtection="1">
      <alignment horizontal="center"/>
      <protection locked="0"/>
    </xf>
    <xf numFmtId="0" fontId="27" fillId="8" borderId="12" xfId="0" applyNumberFormat="1" applyFont="1" applyFill="1" applyBorder="1" applyAlignment="1" applyProtection="1">
      <alignment horizontal="center"/>
      <protection locked="0"/>
    </xf>
    <xf numFmtId="0" fontId="34" fillId="0" borderId="0" xfId="0" applyFont="1" applyAlignment="1">
      <alignment horizontal="center"/>
    </xf>
    <xf numFmtId="0" fontId="31" fillId="0" borderId="0" xfId="0" applyFont="1" applyBorder="1" applyAlignment="1"/>
    <xf numFmtId="0" fontId="30" fillId="0" borderId="0" xfId="0" applyFont="1" applyBorder="1" applyAlignment="1"/>
    <xf numFmtId="49" fontId="27" fillId="8" borderId="61" xfId="0" applyNumberFormat="1" applyFont="1" applyFill="1" applyBorder="1" applyAlignment="1" applyProtection="1">
      <alignment horizontal="center"/>
      <protection locked="0"/>
    </xf>
    <xf numFmtId="49" fontId="27" fillId="8" borderId="60" xfId="0" applyNumberFormat="1" applyFont="1" applyFill="1" applyBorder="1" applyAlignment="1" applyProtection="1">
      <alignment horizontal="center"/>
      <protection locked="0"/>
    </xf>
    <xf numFmtId="49" fontId="27" fillId="0" borderId="2" xfId="0" applyNumberFormat="1" applyFont="1" applyBorder="1" applyAlignment="1" applyProtection="1">
      <protection locked="0"/>
    </xf>
    <xf numFmtId="0" fontId="0" fillId="0" borderId="2" xfId="0" applyBorder="1" applyAlignment="1" applyProtection="1">
      <protection locked="0"/>
    </xf>
    <xf numFmtId="0" fontId="28" fillId="11" borderId="56" xfId="0" applyFont="1" applyFill="1" applyBorder="1" applyAlignment="1">
      <alignment horizontal="center"/>
    </xf>
    <xf numFmtId="0" fontId="28" fillId="11" borderId="2" xfId="0" applyFont="1" applyFill="1" applyBorder="1" applyAlignment="1">
      <alignment horizontal="center"/>
    </xf>
    <xf numFmtId="0" fontId="28" fillId="11" borderId="52" xfId="0" applyFont="1" applyFill="1" applyBorder="1" applyAlignment="1">
      <alignment horizontal="center"/>
    </xf>
    <xf numFmtId="49" fontId="27" fillId="8" borderId="2" xfId="0" applyNumberFormat="1" applyFont="1" applyFill="1" applyBorder="1" applyAlignment="1" applyProtection="1">
      <protection locked="0"/>
    </xf>
    <xf numFmtId="0" fontId="0" fillId="8" borderId="2" xfId="0" applyFill="1" applyBorder="1" applyAlignment="1" applyProtection="1">
      <protection locked="0"/>
    </xf>
    <xf numFmtId="0" fontId="0" fillId="8" borderId="12" xfId="0" applyFill="1" applyBorder="1" applyAlignment="1" applyProtection="1">
      <alignment horizontal="center"/>
      <protection locked="0"/>
    </xf>
    <xf numFmtId="0" fontId="28" fillId="11" borderId="69" xfId="0" applyFont="1" applyFill="1" applyBorder="1" applyAlignment="1">
      <alignment horizontal="center"/>
    </xf>
    <xf numFmtId="0" fontId="28" fillId="11" borderId="11" xfId="0" applyFont="1" applyFill="1" applyBorder="1" applyAlignment="1">
      <alignment horizontal="center"/>
    </xf>
    <xf numFmtId="0" fontId="28" fillId="11" borderId="53" xfId="0" applyFont="1" applyFill="1" applyBorder="1" applyAlignment="1">
      <alignment horizontal="center"/>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cellXfs>
  <cellStyles count="4">
    <cellStyle name="Currency 2" xfId="2"/>
    <cellStyle name="Hyperlink" xfId="1" builtinId="8" customBuiltin="1"/>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123258</xdr:colOff>
      <xdr:row>97</xdr:row>
      <xdr:rowOff>56027</xdr:rowOff>
    </xdr:from>
    <xdr:to>
      <xdr:col>6</xdr:col>
      <xdr:colOff>1311088</xdr:colOff>
      <xdr:row>97</xdr:row>
      <xdr:rowOff>2543736</xdr:rowOff>
    </xdr:to>
    <xdr:sp macro="" textlink="">
      <xdr:nvSpPr>
        <xdr:cNvPr id="2" name="Text Box 10"/>
        <xdr:cNvSpPr txBox="1">
          <a:spLocks noChangeArrowheads="1"/>
        </xdr:cNvSpPr>
      </xdr:nvSpPr>
      <xdr:spPr bwMode="auto">
        <a:xfrm>
          <a:off x="123258" y="24888262"/>
          <a:ext cx="9099183" cy="2487709"/>
        </a:xfrm>
        <a:prstGeom prst="rect">
          <a:avLst/>
        </a:prstGeom>
        <a:solidFill>
          <a:srgbClr val="FFFFFF"/>
        </a:solidFill>
        <a:ln w="9525">
          <a:noFill/>
          <a:miter lim="800000"/>
          <a:headEnd/>
          <a:tailEnd/>
        </a:ln>
      </xdr:spPr>
      <xdr:txBody>
        <a:bodyPr vertOverflow="clip" wrap="square" lIns="27432" tIns="22860" rIns="0" bIns="0" anchor="t" upright="1"/>
        <a:lstStyle/>
        <a:p>
          <a:pPr algn="just" rtl="0">
            <a:defRPr sz="1000"/>
          </a:pPr>
          <a:r>
            <a:rPr lang="en-US" sz="800" b="0" i="0" u="none" strike="noStrike" baseline="0">
              <a:solidFill>
                <a:srgbClr val="000000"/>
              </a:solidFill>
              <a:latin typeface="+mn-lt"/>
              <a:cs typeface="Arial"/>
            </a:rPr>
            <a:t>The undersigned certifies under the laws of the State of California that the foregoing is true and correct and is authorized to sign this Affidavit.</a:t>
          </a:r>
        </a:p>
        <a:p>
          <a:pPr algn="just" rtl="0">
            <a:defRPr sz="1000"/>
          </a:pPr>
          <a:r>
            <a:rPr lang="en-US" sz="800" b="0" i="0" u="none" strike="noStrike" baseline="0">
              <a:solidFill>
                <a:srgbClr val="000000"/>
              </a:solidFill>
              <a:latin typeface="+mn-lt"/>
              <a:cs typeface="Arial"/>
            </a:rPr>
            <a:t>1) the information provided in this form is true, accurate and complete</a:t>
          </a:r>
        </a:p>
        <a:p>
          <a:pPr algn="just" rtl="0">
            <a:defRPr sz="1000"/>
          </a:pPr>
          <a:r>
            <a:rPr lang="en-US" sz="800" b="0" i="0" u="none" strike="noStrike" baseline="0">
              <a:solidFill>
                <a:srgbClr val="000000"/>
              </a:solidFill>
              <a:latin typeface="+mn-lt"/>
              <a:cs typeface="Arial"/>
            </a:rPr>
            <a:t>2) the above described generating system is new and intended to offset part or all of the Host Customers electrical needs at the site of installation</a:t>
          </a:r>
        </a:p>
        <a:p>
          <a:pPr algn="just" rtl="0">
            <a:defRPr sz="1000"/>
          </a:pPr>
          <a:r>
            <a:rPr lang="en-US" sz="800" b="0" i="0" u="none" strike="noStrike" baseline="0">
              <a:solidFill>
                <a:srgbClr val="000000"/>
              </a:solidFill>
              <a:latin typeface="+mn-lt"/>
              <a:cs typeface="Arial"/>
            </a:rPr>
            <a:t>3) the site of installation is located within the Utility’s service territory and, the self-generating equipment is not intended solely as a back-up generator</a:t>
          </a:r>
        </a:p>
        <a:p>
          <a:pPr algn="just" rtl="0">
            <a:defRPr sz="1000"/>
          </a:pPr>
          <a:r>
            <a:rPr lang="en-US" sz="800" b="0" i="0" u="none" strike="noStrike" baseline="0">
              <a:solidFill>
                <a:srgbClr val="000000"/>
              </a:solidFill>
              <a:latin typeface="+mn-lt"/>
              <a:cs typeface="Arial"/>
            </a:rPr>
            <a:t>4) the Host Customer has received a copy of this completed form</a:t>
          </a:r>
        </a:p>
        <a:p>
          <a:pPr algn="just" rtl="0">
            <a:defRPr sz="1000"/>
          </a:pPr>
          <a:r>
            <a:rPr lang="en-US" sz="800" b="0" i="0" u="none" strike="noStrike" baseline="0">
              <a:solidFill>
                <a:srgbClr val="000000"/>
              </a:solidFill>
              <a:latin typeface="+mn-lt"/>
              <a:cs typeface="Arial"/>
            </a:rPr>
            <a:t>5) an electrical generating system meeting the terms and conditions of Self Generation Incentive Program has been installed and is operating satisfactorily as of the date stated</a:t>
          </a:r>
        </a:p>
        <a:p>
          <a:pPr algn="just" rtl="0">
            <a:defRPr sz="1000"/>
          </a:pPr>
          <a:r>
            <a:rPr lang="en-US" sz="800" b="0" i="0" u="none" strike="noStrike" baseline="0">
              <a:solidFill>
                <a:srgbClr val="000000"/>
              </a:solidFill>
              <a:latin typeface="+mn-lt"/>
              <a:cs typeface="Arial"/>
            </a:rPr>
            <a:t>6) the rated electrical output of the generating system and the physical location of the system are as stated above under Self-Generation Incentive Program Reservation, Confirmation and Incentive Claim Form</a:t>
          </a:r>
        </a:p>
        <a:p>
          <a:pPr algn="just" rtl="0">
            <a:defRPr sz="1000"/>
          </a:pPr>
          <a:r>
            <a:rPr lang="en-US" sz="800" b="0" i="0" u="none" strike="noStrike" baseline="0">
              <a:solidFill>
                <a:srgbClr val="000000"/>
              </a:solidFill>
              <a:latin typeface="+mn-lt"/>
              <a:cs typeface="Arial"/>
            </a:rPr>
            <a:t>7) the Host Customer and System Owner (if applicable) understand that all other agreements, other program rebates, grants, forgiven loans, gifted equipment, financial incentives, post-installation agreements, Renewable Energy Credits (aka RECs, Green Credits, etc.),  and performance payments are “other incentives” and must be disclosed</a:t>
          </a:r>
        </a:p>
        <a:p>
          <a:pPr algn="just" rtl="0">
            <a:defRPr sz="1000"/>
          </a:pPr>
          <a:r>
            <a:rPr lang="en-US" sz="800" b="0" i="0" u="none" strike="noStrike" baseline="0">
              <a:solidFill>
                <a:srgbClr val="000000"/>
              </a:solidFill>
              <a:latin typeface="+mn-lt"/>
              <a:cs typeface="Arial"/>
            </a:rPr>
            <a:t>8) at the time the incentive payment is made,  (“System Owner”) is the owner of the PV system which comprise the Project and all the statements below are true and correct:</a:t>
          </a:r>
        </a:p>
        <a:p>
          <a:pPr algn="just" rtl="0">
            <a:defRPr sz="1000"/>
          </a:pPr>
          <a:r>
            <a:rPr lang="en-US" sz="800" b="0" i="0" u="none" strike="noStrike" baseline="0">
              <a:solidFill>
                <a:srgbClr val="000000"/>
              </a:solidFill>
              <a:latin typeface="+mn-lt"/>
              <a:cs typeface="Arial"/>
            </a:rPr>
            <a:t>    o The information provided on the Incentive Claim Form is true and accurate: </a:t>
          </a:r>
        </a:p>
        <a:p>
          <a:pPr algn="just" rtl="0">
            <a:defRPr sz="1000"/>
          </a:pPr>
          <a:r>
            <a:rPr lang="en-US" sz="800" b="0" i="0" u="none" strike="noStrike" baseline="0">
              <a:solidFill>
                <a:srgbClr val="000000"/>
              </a:solidFill>
              <a:latin typeface="+mn-lt"/>
              <a:cs typeface="Arial"/>
            </a:rPr>
            <a:t>    o System Owner incurred all costs referenced in Section 7 of the Incentive Claim Form,</a:t>
          </a:r>
        </a:p>
        <a:p>
          <a:pPr algn="just" rtl="0">
            <a:defRPr sz="1000"/>
          </a:pPr>
          <a:r>
            <a:rPr lang="en-US" sz="800" b="0" i="0" u="none" strike="noStrike" baseline="0">
              <a:solidFill>
                <a:srgbClr val="000000"/>
              </a:solidFill>
              <a:latin typeface="+mn-lt"/>
              <a:cs typeface="Arial"/>
            </a:rPr>
            <a:t>    o Project is operating as intended according to Contract</a:t>
          </a:r>
        </a:p>
        <a:p>
          <a:pPr algn="just" rtl="0">
            <a:defRPr sz="1000"/>
          </a:pPr>
          <a:r>
            <a:rPr lang="en-US" sz="800" b="0" i="0" u="none" strike="noStrike" baseline="0">
              <a:solidFill>
                <a:srgbClr val="000000"/>
              </a:solidFill>
              <a:latin typeface="+mn-lt"/>
              <a:cs typeface="Arial"/>
            </a:rPr>
            <a:t>9) costs to Project as referenced below are defined in the Incentive Claim Form and are identical to the costs submitted by Parties to Program Administrator in the Incentive Claim Form.</a:t>
          </a:r>
        </a:p>
        <a:p>
          <a:pPr algn="just" rtl="0">
            <a:defRPr sz="1000"/>
          </a:pPr>
          <a:r>
            <a:rPr lang="en-US" sz="800" b="0" i="0" u="none" strike="noStrike" baseline="0">
              <a:solidFill>
                <a:srgbClr val="000000"/>
              </a:solidFill>
              <a:latin typeface="+mn-lt"/>
              <a:cs typeface="Arial"/>
            </a:rPr>
            <a:t>10) except as noted below, there were no changes in the information regarding the Host Customer’s generating system specifications, installation location or price from that information provided in the Reservation Request Form originally submitted by the undersigned.</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0">
              <a:solidFill>
                <a:srgbClr val="000000"/>
              </a:solidFill>
              <a:latin typeface="+mn-lt"/>
              <a:cs typeface="Arial"/>
            </a:rPr>
            <a:t>11) </a:t>
          </a:r>
          <a:r>
            <a:rPr lang="en-US" sz="800" b="0" i="0" baseline="0">
              <a:effectLst/>
              <a:latin typeface="+mn-lt"/>
              <a:ea typeface="+mn-ea"/>
              <a:cs typeface="+mn-cs"/>
            </a:rPr>
            <a:t>Tax Liability: I understand that the incentives may be taxable and if greater than $600, may be reported to the IRS unless I am exempt from reporting.  The Program Administrator may report such rebate payments on IRS Form 1099 unless I have checked corporation or exempt tax status above. You are urged to consult your tax adviser concerning the taxability of rebates.  Program Administrator is not responsible for any taxes that may be imposed on you or your business as a result of your receipt of this rebate.</a:t>
          </a:r>
          <a:endParaRPr lang="en-US" sz="800">
            <a:effectLst/>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177800</xdr:colOff>
          <xdr:row>1</xdr:row>
          <xdr:rowOff>101600</xdr:rowOff>
        </xdr:from>
        <xdr:to>
          <xdr:col>2</xdr:col>
          <xdr:colOff>723900</xdr:colOff>
          <xdr:row>3</xdr:row>
          <xdr:rowOff>101600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939800</xdr:colOff>
          <xdr:row>1</xdr:row>
          <xdr:rowOff>139700</xdr:rowOff>
        </xdr:from>
        <xdr:to>
          <xdr:col>2</xdr:col>
          <xdr:colOff>1397000</xdr:colOff>
          <xdr:row>3</xdr:row>
          <xdr:rowOff>50800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Thermal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1765300</xdr:colOff>
          <xdr:row>1</xdr:row>
          <xdr:rowOff>76200</xdr:rowOff>
        </xdr:from>
        <xdr:to>
          <xdr:col>3</xdr:col>
          <xdr:colOff>292100</xdr:colOff>
          <xdr:row>3</xdr:row>
          <xdr:rowOff>139700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Fuel</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becca.feuerlicht/AppData/Local/Microsoft/Windows/Temporary%20Internet%20Files/Content.Outlook/K35047AH/DRAFT%20SGIP%202013%20Incentive%20Claim%20Form%20v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3 Incentive Claim Form"/>
      <sheetName val="Export to Grid Calculation"/>
      <sheetName val="Data"/>
    </sheetNames>
    <sheetDataSet>
      <sheetData sheetId="0">
        <row r="24">
          <cell r="E24" t="str">
            <v>------</v>
          </cell>
        </row>
      </sheetData>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1" Type="http://schemas.openxmlformats.org/officeDocument/2006/relationships/drawing" Target="../drawings/drawing2.xml"/><Relationship Id="rId2"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8"/>
  <sheetViews>
    <sheetView showGridLines="0" showRowColHeaders="0" tabSelected="1" view="pageLayout" topLeftCell="A2" zoomScaleNormal="130" zoomScaleSheetLayoutView="100" zoomScalePageLayoutView="130" workbookViewId="0">
      <selection activeCell="C10" sqref="C10"/>
    </sheetView>
  </sheetViews>
  <sheetFormatPr baseColWidth="10" defaultColWidth="8.83203125" defaultRowHeight="11" x14ac:dyDescent="0"/>
  <cols>
    <col min="1" max="1" width="18" style="25" customWidth="1"/>
    <col min="2" max="2" width="19.6640625" style="1" customWidth="1"/>
    <col min="3" max="3" width="17.5" style="1" customWidth="1"/>
    <col min="4" max="6" width="18.5" style="1" customWidth="1"/>
    <col min="7" max="7" width="19.5" style="1" customWidth="1"/>
    <col min="8" max="8" width="18.5" style="1" customWidth="1"/>
    <col min="9" max="9" width="17.6640625" style="1" customWidth="1"/>
    <col min="10" max="10" width="15.5" style="1" customWidth="1"/>
    <col min="11" max="11" width="16.33203125" style="1" customWidth="1"/>
    <col min="12" max="12" width="17.83203125" style="1" customWidth="1"/>
    <col min="13" max="13" width="17.6640625" style="1" customWidth="1"/>
    <col min="14" max="14" width="13.83203125" style="1" customWidth="1"/>
    <col min="15" max="15" width="16.83203125" style="1" customWidth="1"/>
    <col min="16" max="16" width="40.33203125" style="1" bestFit="1" customWidth="1"/>
    <col min="17" max="23" width="16.83203125" style="1" customWidth="1"/>
    <col min="24" max="24" width="27.1640625" style="1" bestFit="1" customWidth="1"/>
    <col min="25" max="25" width="16.83203125" style="1" customWidth="1"/>
    <col min="26" max="26" width="7" style="1" bestFit="1" customWidth="1"/>
    <col min="27" max="16384" width="8.83203125" style="1"/>
  </cols>
  <sheetData>
    <row r="1" spans="1:17" ht="34.5" customHeight="1">
      <c r="A1" s="339" t="s">
        <v>202</v>
      </c>
      <c r="B1" s="340"/>
      <c r="C1" s="340"/>
      <c r="D1" s="340"/>
      <c r="E1" s="340"/>
      <c r="F1" s="340"/>
      <c r="G1" s="340"/>
    </row>
    <row r="2" spans="1:17" ht="43.5" customHeight="1">
      <c r="A2" s="350" t="s">
        <v>145</v>
      </c>
      <c r="B2" s="350"/>
      <c r="C2" s="350"/>
      <c r="D2" s="285"/>
      <c r="E2" s="186"/>
      <c r="F2" s="186"/>
      <c r="G2" s="186"/>
      <c r="H2" s="74"/>
      <c r="I2" s="5"/>
      <c r="J2" s="5"/>
      <c r="K2" s="5"/>
      <c r="L2" s="5"/>
      <c r="M2" s="5"/>
      <c r="N2" s="5"/>
      <c r="O2" s="5"/>
      <c r="P2" s="5"/>
      <c r="Q2" s="5"/>
    </row>
    <row r="3" spans="1:17" ht="32.25" customHeight="1">
      <c r="A3" s="351" t="s">
        <v>199</v>
      </c>
      <c r="B3" s="352"/>
      <c r="C3" s="286" t="s">
        <v>27</v>
      </c>
      <c r="D3" s="353" t="str">
        <f>IF(C3="Yes", "Please refer to the PBI Setup Sheet Tab in this workbook and fill in all required information.","-----")</f>
        <v>-----</v>
      </c>
      <c r="E3" s="354"/>
      <c r="F3" s="354"/>
      <c r="G3" s="354"/>
      <c r="H3" s="74"/>
      <c r="I3" s="5"/>
      <c r="J3" s="5"/>
      <c r="K3" s="5"/>
      <c r="L3" s="5"/>
      <c r="M3" s="5"/>
      <c r="N3" s="5"/>
      <c r="O3" s="5"/>
      <c r="P3" s="5"/>
      <c r="Q3" s="5"/>
    </row>
    <row r="4" spans="1:17" ht="30.75" customHeight="1">
      <c r="A4" s="351" t="s">
        <v>137</v>
      </c>
      <c r="B4" s="352"/>
      <c r="C4" s="286" t="s">
        <v>27</v>
      </c>
      <c r="D4" s="353" t="str">
        <f>IF(C4="Yes", " Fill out the rest of this form and refer to the Export to Grid Calculation tab for the incentive calculation","------")</f>
        <v>------</v>
      </c>
      <c r="E4" s="354"/>
      <c r="F4" s="354"/>
      <c r="G4" s="354"/>
      <c r="I4" s="5"/>
      <c r="J4" s="5"/>
      <c r="K4" s="5"/>
      <c r="L4" s="5"/>
      <c r="M4" s="5"/>
      <c r="N4" s="5"/>
      <c r="O4" s="5"/>
      <c r="P4" s="5"/>
      <c r="Q4" s="5"/>
    </row>
    <row r="5" spans="1:17" ht="22.5" customHeight="1">
      <c r="A5" s="241" t="s">
        <v>111</v>
      </c>
      <c r="B5" s="242" t="s">
        <v>36</v>
      </c>
      <c r="C5" s="242" t="s">
        <v>37</v>
      </c>
      <c r="D5" s="242" t="s">
        <v>38</v>
      </c>
      <c r="E5" s="242" t="s">
        <v>142</v>
      </c>
      <c r="F5" s="242" t="s">
        <v>203</v>
      </c>
      <c r="G5" s="242" t="s">
        <v>39</v>
      </c>
      <c r="H5" s="74"/>
      <c r="I5" s="5"/>
      <c r="J5" s="5"/>
      <c r="K5" s="5"/>
      <c r="L5" s="5"/>
      <c r="M5" s="5"/>
      <c r="N5" s="5"/>
      <c r="O5" s="5"/>
      <c r="P5" s="5"/>
      <c r="Q5" s="5"/>
    </row>
    <row r="6" spans="1:17" ht="22.5" customHeight="1">
      <c r="A6" s="21" t="s">
        <v>108</v>
      </c>
      <c r="B6" s="287"/>
      <c r="C6" s="288"/>
      <c r="D6" s="289"/>
      <c r="E6" s="290"/>
      <c r="F6" s="291"/>
      <c r="G6" s="52"/>
      <c r="I6" s="5"/>
      <c r="J6" s="5"/>
      <c r="K6" s="5"/>
      <c r="L6" s="5"/>
      <c r="M6" s="5"/>
      <c r="N6" s="5"/>
      <c r="O6" s="5"/>
      <c r="P6" s="5"/>
      <c r="Q6" s="5"/>
    </row>
    <row r="7" spans="1:17" ht="22.5" customHeight="1">
      <c r="A7" s="38" t="s">
        <v>107</v>
      </c>
      <c r="B7" s="292"/>
      <c r="C7" s="293"/>
      <c r="D7" s="294"/>
      <c r="E7" s="295"/>
      <c r="F7" s="296"/>
      <c r="G7" s="34"/>
      <c r="I7" s="5"/>
      <c r="J7" s="5"/>
      <c r="K7" s="5"/>
      <c r="L7" s="5"/>
      <c r="M7" s="5"/>
      <c r="N7" s="5"/>
      <c r="O7" s="5"/>
      <c r="P7" s="5"/>
      <c r="Q7" s="5"/>
    </row>
    <row r="8" spans="1:17" ht="22.5" customHeight="1">
      <c r="A8" s="38" t="s">
        <v>21</v>
      </c>
      <c r="B8" s="292"/>
      <c r="C8" s="293"/>
      <c r="D8" s="293"/>
      <c r="E8" s="288"/>
      <c r="F8" s="297"/>
      <c r="G8" s="288"/>
      <c r="I8" s="5"/>
      <c r="J8" s="5"/>
      <c r="K8" s="5"/>
      <c r="L8" s="5"/>
      <c r="M8" s="5"/>
      <c r="N8" s="5"/>
      <c r="O8" s="5"/>
      <c r="P8" s="5"/>
      <c r="Q8" s="5"/>
    </row>
    <row r="9" spans="1:17" ht="22.5" customHeight="1">
      <c r="A9" s="38"/>
      <c r="B9" s="292"/>
      <c r="C9" s="293"/>
      <c r="D9" s="293"/>
      <c r="E9" s="293"/>
      <c r="F9" s="297"/>
      <c r="G9" s="293"/>
      <c r="I9" s="5"/>
      <c r="J9" s="5"/>
      <c r="K9" s="5"/>
      <c r="L9" s="5"/>
      <c r="M9" s="5"/>
      <c r="N9" s="5"/>
      <c r="O9" s="5"/>
      <c r="P9" s="5"/>
      <c r="Q9" s="5"/>
    </row>
    <row r="10" spans="1:17" ht="22.5" customHeight="1">
      <c r="A10" s="38" t="s">
        <v>18</v>
      </c>
      <c r="B10" s="292"/>
      <c r="C10" s="293"/>
      <c r="D10" s="293"/>
      <c r="E10" s="293"/>
      <c r="F10" s="297"/>
      <c r="G10" s="293"/>
      <c r="I10" s="5"/>
      <c r="J10" s="5"/>
      <c r="K10" s="5"/>
      <c r="L10" s="5"/>
      <c r="M10" s="5"/>
      <c r="N10" s="5"/>
      <c r="O10" s="5"/>
      <c r="P10" s="5"/>
      <c r="Q10" s="5"/>
    </row>
    <row r="11" spans="1:17" ht="22.5" customHeight="1">
      <c r="A11" s="38" t="s">
        <v>20</v>
      </c>
      <c r="B11" s="292"/>
      <c r="C11" s="293"/>
      <c r="D11" s="293"/>
      <c r="E11" s="293"/>
      <c r="F11" s="297"/>
      <c r="G11" s="293"/>
      <c r="I11" s="5"/>
      <c r="J11" s="5"/>
      <c r="K11" s="5"/>
      <c r="L11" s="5"/>
      <c r="M11" s="5"/>
      <c r="N11" s="5"/>
      <c r="O11" s="5"/>
      <c r="P11" s="5"/>
      <c r="Q11" s="5"/>
    </row>
    <row r="12" spans="1:17" ht="22.5" customHeight="1">
      <c r="A12" s="38" t="s">
        <v>19</v>
      </c>
      <c r="B12" s="292"/>
      <c r="C12" s="293"/>
      <c r="D12" s="293"/>
      <c r="E12" s="298"/>
      <c r="F12" s="297"/>
      <c r="G12" s="298"/>
      <c r="I12" s="5"/>
      <c r="J12" s="5"/>
      <c r="K12" s="5"/>
      <c r="L12" s="5"/>
      <c r="M12" s="5"/>
      <c r="N12" s="5"/>
      <c r="O12" s="5"/>
      <c r="P12" s="5"/>
      <c r="Q12" s="5"/>
    </row>
    <row r="13" spans="1:17" ht="22.5" customHeight="1">
      <c r="A13" s="38" t="s">
        <v>10</v>
      </c>
      <c r="B13" s="299"/>
      <c r="C13" s="293"/>
      <c r="D13" s="294"/>
      <c r="E13" s="295"/>
      <c r="F13" s="296"/>
      <c r="G13" s="34"/>
      <c r="I13" s="5"/>
      <c r="J13" s="5"/>
      <c r="K13" s="5"/>
      <c r="L13" s="5"/>
      <c r="M13" s="5"/>
      <c r="N13" s="5"/>
      <c r="O13" s="5"/>
      <c r="P13" s="5"/>
      <c r="Q13" s="5"/>
    </row>
    <row r="14" spans="1:17" ht="22.5" customHeight="1">
      <c r="A14" s="38" t="s">
        <v>11</v>
      </c>
      <c r="B14" s="300"/>
      <c r="C14" s="301"/>
      <c r="D14" s="302"/>
      <c r="E14" s="295"/>
      <c r="F14" s="303"/>
      <c r="G14" s="34"/>
      <c r="H14" s="74"/>
      <c r="I14" s="5"/>
      <c r="J14" s="5"/>
      <c r="K14" s="5"/>
      <c r="L14" s="5"/>
      <c r="M14" s="5"/>
      <c r="N14" s="5"/>
      <c r="O14" s="5"/>
      <c r="P14" s="5"/>
      <c r="Q14" s="5"/>
    </row>
    <row r="15" spans="1:17" ht="22.5" customHeight="1">
      <c r="A15" s="38" t="s">
        <v>9</v>
      </c>
      <c r="B15" s="304"/>
      <c r="C15" s="305"/>
      <c r="D15" s="306"/>
      <c r="E15" s="295"/>
      <c r="F15" s="307"/>
      <c r="G15" s="34"/>
      <c r="I15" s="5"/>
      <c r="J15" s="5"/>
      <c r="K15" s="5"/>
      <c r="L15" s="5"/>
      <c r="M15" s="5"/>
      <c r="N15" s="5"/>
      <c r="O15" s="5"/>
      <c r="P15" s="5"/>
      <c r="Q15" s="5"/>
    </row>
    <row r="16" spans="1:17" ht="22.5" customHeight="1">
      <c r="A16" s="38" t="s">
        <v>17</v>
      </c>
      <c r="B16" s="292" t="s">
        <v>16</v>
      </c>
      <c r="C16" s="34"/>
      <c r="D16" s="127"/>
      <c r="E16" s="34"/>
      <c r="F16" s="34"/>
      <c r="G16" s="34"/>
      <c r="H16" s="74"/>
      <c r="I16" s="5"/>
      <c r="J16" s="5"/>
      <c r="K16" s="5"/>
      <c r="L16" s="5"/>
      <c r="M16" s="5"/>
      <c r="N16" s="5"/>
      <c r="O16" s="5"/>
      <c r="P16" s="5"/>
      <c r="Q16" s="5"/>
    </row>
    <row r="17" spans="1:17" ht="22.5" customHeight="1">
      <c r="A17" s="31" t="s">
        <v>22</v>
      </c>
      <c r="B17" s="308"/>
      <c r="C17" s="34"/>
      <c r="D17" s="127"/>
      <c r="E17" s="34"/>
      <c r="F17" s="128"/>
      <c r="G17" s="129"/>
      <c r="I17" s="5"/>
      <c r="J17" s="5"/>
      <c r="K17" s="5"/>
      <c r="L17" s="5"/>
      <c r="M17" s="5"/>
      <c r="N17" s="5"/>
      <c r="O17" s="5"/>
      <c r="P17" s="5"/>
      <c r="Q17" s="5"/>
    </row>
    <row r="18" spans="1:17" ht="22.5" customHeight="1">
      <c r="A18" s="122" t="s">
        <v>204</v>
      </c>
      <c r="B18" s="123"/>
      <c r="C18" s="123"/>
      <c r="D18" s="123"/>
      <c r="E18" s="34"/>
      <c r="F18" s="307"/>
      <c r="G18" s="124"/>
      <c r="I18" s="5"/>
      <c r="J18" s="5"/>
      <c r="K18" s="5"/>
      <c r="L18" s="5"/>
      <c r="M18" s="5"/>
      <c r="N18" s="5"/>
      <c r="O18" s="5"/>
      <c r="P18" s="5"/>
      <c r="Q18" s="5"/>
    </row>
    <row r="19" spans="1:17" ht="16.5" customHeight="1">
      <c r="A19" s="392" t="s">
        <v>79</v>
      </c>
      <c r="B19" s="393"/>
      <c r="C19" s="393"/>
      <c r="D19" s="393"/>
      <c r="E19" s="393"/>
      <c r="F19" s="394"/>
      <c r="G19" s="309" t="s">
        <v>27</v>
      </c>
      <c r="H19" s="75"/>
      <c r="I19" s="5"/>
      <c r="J19" s="5"/>
      <c r="K19" s="5"/>
      <c r="L19" s="5"/>
      <c r="M19" s="5"/>
      <c r="N19" s="5"/>
      <c r="O19" s="5"/>
      <c r="P19" s="5"/>
      <c r="Q19" s="5"/>
    </row>
    <row r="20" spans="1:17" ht="27" customHeight="1">
      <c r="A20" s="399" t="s">
        <v>198</v>
      </c>
      <c r="B20" s="400"/>
      <c r="C20" s="400"/>
      <c r="D20" s="401"/>
      <c r="E20" s="400"/>
      <c r="F20" s="401"/>
      <c r="G20" s="400"/>
      <c r="H20" s="26"/>
      <c r="I20" s="26"/>
      <c r="J20" s="26"/>
      <c r="K20" s="26"/>
      <c r="L20" s="26"/>
      <c r="M20" s="26"/>
      <c r="N20" s="26"/>
      <c r="O20" s="26"/>
      <c r="P20" s="5"/>
      <c r="Q20" s="5"/>
    </row>
    <row r="21" spans="1:17" ht="22.5" customHeight="1">
      <c r="A21" s="243" t="s">
        <v>143</v>
      </c>
      <c r="B21" s="242" t="s">
        <v>40</v>
      </c>
      <c r="C21" s="244" t="s">
        <v>41</v>
      </c>
      <c r="D21" s="275" t="s">
        <v>127</v>
      </c>
      <c r="E21" s="272" t="s">
        <v>141</v>
      </c>
      <c r="F21" s="272" t="s">
        <v>3</v>
      </c>
      <c r="G21" s="277"/>
      <c r="H21" s="5"/>
      <c r="I21" s="5"/>
      <c r="J21" s="5"/>
      <c r="K21" s="5"/>
      <c r="L21" s="5"/>
      <c r="M21" s="5"/>
      <c r="N21" s="5"/>
      <c r="O21" s="5"/>
    </row>
    <row r="22" spans="1:17" ht="22.5" customHeight="1">
      <c r="A22" s="23"/>
      <c r="B22" s="310"/>
      <c r="C22" s="311"/>
      <c r="D22" s="37" t="s">
        <v>200</v>
      </c>
      <c r="E22" s="314" t="s">
        <v>27</v>
      </c>
      <c r="F22" s="315" t="s">
        <v>27</v>
      </c>
      <c r="G22" s="278"/>
      <c r="H22" s="5"/>
      <c r="I22" s="5"/>
      <c r="J22" s="5"/>
      <c r="K22" s="5"/>
      <c r="L22" s="5"/>
      <c r="M22" s="5"/>
      <c r="N22" s="5"/>
      <c r="O22" s="5"/>
    </row>
    <row r="23" spans="1:17" ht="3" customHeight="1">
      <c r="A23" s="67"/>
      <c r="B23" s="68"/>
      <c r="C23" s="69"/>
      <c r="D23" s="273"/>
      <c r="E23" s="271"/>
      <c r="F23" s="271"/>
      <c r="G23" s="276"/>
      <c r="H23" s="5"/>
      <c r="I23" s="5"/>
      <c r="J23" s="5"/>
      <c r="K23" s="5"/>
      <c r="L23" s="5"/>
      <c r="M23" s="5"/>
      <c r="N23" s="5"/>
      <c r="O23" s="5"/>
    </row>
    <row r="24" spans="1:17" ht="36.75" customHeight="1">
      <c r="A24" s="37" t="s">
        <v>94</v>
      </c>
      <c r="B24" s="312"/>
      <c r="C24" s="32"/>
      <c r="D24" s="37" t="s">
        <v>201</v>
      </c>
      <c r="E24" s="316"/>
      <c r="F24" s="317"/>
      <c r="G24" s="52"/>
      <c r="H24" s="5"/>
      <c r="I24" s="5"/>
      <c r="J24" s="5"/>
      <c r="K24" s="5"/>
      <c r="L24" s="5"/>
      <c r="M24" s="5"/>
      <c r="N24" s="5"/>
      <c r="O24" s="5"/>
    </row>
    <row r="25" spans="1:17" ht="22.5" customHeight="1">
      <c r="A25" s="36" t="s">
        <v>93</v>
      </c>
      <c r="B25" s="313"/>
      <c r="C25" s="33"/>
      <c r="D25" s="23"/>
      <c r="E25" s="312"/>
      <c r="F25" s="312"/>
      <c r="G25" s="34"/>
      <c r="H25" s="5"/>
      <c r="I25" s="5"/>
      <c r="J25" s="5"/>
      <c r="K25" s="5"/>
      <c r="L25" s="5"/>
      <c r="M25" s="5"/>
      <c r="N25" s="5"/>
      <c r="O25" s="5"/>
    </row>
    <row r="26" spans="1:17" ht="22.5" customHeight="1">
      <c r="A26" s="125" t="s">
        <v>45</v>
      </c>
      <c r="B26" s="126">
        <f>SUM(B22:B22)-B24+B25</f>
        <v>0</v>
      </c>
      <c r="C26" s="282">
        <f>SUM(C22:C22)</f>
        <v>0</v>
      </c>
      <c r="D26" s="274"/>
      <c r="E26" s="283">
        <f>SUM(E24:E25)</f>
        <v>0</v>
      </c>
      <c r="F26" s="284">
        <f>SUM(F24:F25)</f>
        <v>0</v>
      </c>
      <c r="G26" s="34"/>
      <c r="H26" s="5"/>
      <c r="I26" s="5"/>
      <c r="J26" s="5"/>
      <c r="K26" s="5"/>
      <c r="L26" s="5"/>
      <c r="M26" s="5"/>
      <c r="N26" s="5"/>
      <c r="O26" s="5"/>
    </row>
    <row r="27" spans="1:17" ht="24" customHeight="1">
      <c r="A27" s="402" t="s">
        <v>214</v>
      </c>
      <c r="B27" s="400"/>
      <c r="C27" s="400"/>
      <c r="D27" s="400"/>
      <c r="E27" s="400"/>
      <c r="F27" s="400"/>
      <c r="G27" s="403"/>
      <c r="H27" s="74"/>
      <c r="I27" s="5"/>
      <c r="J27" s="5"/>
      <c r="K27" s="5"/>
      <c r="L27" s="5"/>
      <c r="M27" s="5"/>
      <c r="N27" s="5"/>
      <c r="O27" s="5"/>
      <c r="P27" s="5"/>
      <c r="Q27" s="5"/>
    </row>
    <row r="28" spans="1:17">
      <c r="A28" s="336" t="s">
        <v>215</v>
      </c>
      <c r="B28" s="338" t="s">
        <v>27</v>
      </c>
      <c r="C28" s="337" t="s">
        <v>216</v>
      </c>
      <c r="D28" s="338"/>
      <c r="E28" s="337" t="s">
        <v>217</v>
      </c>
      <c r="F28" s="404"/>
      <c r="G28" s="405"/>
      <c r="H28" s="5"/>
      <c r="I28" s="5"/>
      <c r="J28" s="5"/>
      <c r="K28" s="5"/>
      <c r="L28" s="5"/>
      <c r="M28" s="5"/>
      <c r="N28" s="5"/>
      <c r="O28" s="5"/>
      <c r="P28" s="5"/>
      <c r="Q28" s="5"/>
    </row>
    <row r="29" spans="1:17" ht="22.5" customHeight="1">
      <c r="A29" s="245" t="s">
        <v>112</v>
      </c>
      <c r="B29" s="279" t="s">
        <v>25</v>
      </c>
      <c r="C29" s="279" t="s">
        <v>26</v>
      </c>
      <c r="D29" s="279" t="s">
        <v>33</v>
      </c>
      <c r="E29" s="279"/>
      <c r="F29" s="281"/>
      <c r="G29" s="280"/>
      <c r="I29" s="5"/>
      <c r="J29" s="5"/>
      <c r="K29" s="5"/>
      <c r="L29" s="5"/>
      <c r="M29" s="5"/>
      <c r="N29" s="5"/>
      <c r="O29" s="5"/>
      <c r="P29" s="5"/>
      <c r="Q29" s="5"/>
    </row>
    <row r="30" spans="1:17" ht="22.5" customHeight="1">
      <c r="A30" s="39"/>
      <c r="B30" s="318" t="s">
        <v>27</v>
      </c>
      <c r="C30" s="288" t="s">
        <v>27</v>
      </c>
      <c r="D30" s="288" t="s">
        <v>27</v>
      </c>
      <c r="E30" s="5"/>
      <c r="F30" s="5"/>
      <c r="G30" s="6"/>
      <c r="H30" s="74"/>
      <c r="I30" s="5"/>
      <c r="J30" s="5"/>
      <c r="K30" s="5"/>
      <c r="L30" s="5"/>
      <c r="M30" s="5"/>
      <c r="N30" s="5"/>
      <c r="O30" s="5"/>
      <c r="P30" s="5"/>
      <c r="Q30" s="5"/>
    </row>
    <row r="31" spans="1:17" ht="22.5" customHeight="1">
      <c r="A31" s="39"/>
      <c r="B31" s="248" t="s">
        <v>73</v>
      </c>
      <c r="C31" s="247" t="s">
        <v>42</v>
      </c>
      <c r="D31" s="247" t="s">
        <v>43</v>
      </c>
      <c r="E31" s="247" t="s">
        <v>125</v>
      </c>
      <c r="F31" s="247" t="s">
        <v>44</v>
      </c>
      <c r="G31" s="249" t="s">
        <v>126</v>
      </c>
      <c r="I31" s="5"/>
      <c r="J31" s="5"/>
      <c r="K31" s="5"/>
      <c r="L31" s="5"/>
      <c r="M31" s="5"/>
      <c r="N31" s="5"/>
      <c r="O31" s="5"/>
      <c r="P31" s="5"/>
      <c r="Q31" s="5"/>
    </row>
    <row r="32" spans="1:17" ht="22.5" customHeight="1">
      <c r="A32" s="39"/>
      <c r="B32" s="319" t="s">
        <v>27</v>
      </c>
      <c r="C32" s="320"/>
      <c r="D32" s="289"/>
      <c r="E32" s="288"/>
      <c r="F32" s="288"/>
      <c r="G32" s="130">
        <f>E32*F32</f>
        <v>0</v>
      </c>
      <c r="H32" s="74"/>
      <c r="I32" s="5"/>
      <c r="J32" s="5"/>
      <c r="K32" s="5"/>
      <c r="L32" s="5"/>
      <c r="M32" s="5"/>
      <c r="N32" s="5"/>
      <c r="O32" s="5"/>
      <c r="P32" s="5"/>
      <c r="Q32" s="5"/>
    </row>
    <row r="33" spans="1:17" ht="22.5" customHeight="1">
      <c r="A33" s="39"/>
      <c r="B33" s="92"/>
      <c r="C33" s="93"/>
      <c r="D33" s="289"/>
      <c r="E33" s="288"/>
      <c r="F33" s="288"/>
      <c r="G33" s="130">
        <f t="shared" ref="G33" si="0">E33*F33</f>
        <v>0</v>
      </c>
      <c r="I33" s="5"/>
      <c r="J33" s="5"/>
      <c r="K33" s="5"/>
      <c r="L33" s="5"/>
      <c r="M33" s="5"/>
      <c r="N33" s="5"/>
      <c r="O33" s="5"/>
      <c r="P33" s="5"/>
      <c r="Q33" s="5"/>
    </row>
    <row r="34" spans="1:17" ht="22.5" customHeight="1">
      <c r="A34" s="39"/>
      <c r="B34" s="94"/>
      <c r="C34" s="95"/>
      <c r="D34" s="294"/>
      <c r="E34" s="293"/>
      <c r="F34" s="293"/>
      <c r="G34" s="131">
        <f>E34*F34</f>
        <v>0</v>
      </c>
      <c r="I34" s="5"/>
      <c r="J34" s="5"/>
      <c r="K34" s="5"/>
      <c r="L34" s="5"/>
      <c r="M34" s="5"/>
      <c r="N34" s="5"/>
      <c r="O34" s="5"/>
      <c r="P34" s="5"/>
      <c r="Q34" s="5"/>
    </row>
    <row r="35" spans="1:17" ht="22.5" customHeight="1">
      <c r="A35" s="133" t="s">
        <v>45</v>
      </c>
      <c r="B35" s="134"/>
      <c r="C35" s="135"/>
      <c r="D35" s="135"/>
      <c r="E35" s="136"/>
      <c r="F35" s="137">
        <f>SUM(F32:F34)</f>
        <v>0</v>
      </c>
      <c r="G35" s="132">
        <f>SUM(G32:G34)</f>
        <v>0</v>
      </c>
      <c r="I35" s="5"/>
      <c r="J35" s="5"/>
      <c r="K35" s="5"/>
      <c r="L35" s="5"/>
      <c r="M35" s="5"/>
      <c r="N35" s="5"/>
      <c r="O35" s="5"/>
      <c r="P35" s="5"/>
      <c r="Q35" s="5"/>
    </row>
    <row r="36" spans="1:17" s="20" customFormat="1">
      <c r="A36" s="48"/>
      <c r="B36" s="26"/>
      <c r="C36" s="26"/>
      <c r="D36" s="16"/>
      <c r="E36" s="16"/>
      <c r="F36" s="16"/>
      <c r="G36" s="16"/>
      <c r="H36" s="3"/>
      <c r="I36" s="28"/>
      <c r="J36" s="28"/>
      <c r="K36" s="26"/>
      <c r="L36" s="26"/>
      <c r="M36" s="16"/>
      <c r="N36" s="16"/>
      <c r="O36" s="16"/>
      <c r="P36" s="16"/>
      <c r="Q36" s="16"/>
    </row>
    <row r="37" spans="1:17" s="20" customFormat="1" ht="21.75" customHeight="1">
      <c r="A37" s="245" t="s">
        <v>70</v>
      </c>
      <c r="B37" s="250"/>
      <c r="C37" s="251"/>
      <c r="D37" s="392" t="s">
        <v>101</v>
      </c>
      <c r="E37" s="394"/>
      <c r="F37" s="252"/>
      <c r="G37" s="253"/>
      <c r="I37" s="16"/>
      <c r="J37" s="16"/>
      <c r="K37" s="16"/>
      <c r="L37" s="16"/>
      <c r="M37" s="16"/>
      <c r="N37" s="16"/>
      <c r="O37" s="16"/>
      <c r="P37" s="16"/>
      <c r="Q37" s="16"/>
    </row>
    <row r="38" spans="1:17" s="20" customFormat="1" ht="22.5" customHeight="1">
      <c r="A38" s="7"/>
      <c r="B38" s="253" t="s">
        <v>218</v>
      </c>
      <c r="C38" s="254" t="s">
        <v>72</v>
      </c>
      <c r="D38" s="249" t="s">
        <v>56</v>
      </c>
      <c r="E38" s="249" t="s">
        <v>57</v>
      </c>
      <c r="F38" s="242" t="s">
        <v>114</v>
      </c>
      <c r="G38" s="255"/>
      <c r="I38" s="16"/>
      <c r="J38" s="16"/>
      <c r="K38" s="16"/>
      <c r="L38" s="16"/>
      <c r="M38" s="16"/>
      <c r="N38" s="16"/>
      <c r="O38" s="16"/>
      <c r="P38" s="16"/>
      <c r="Q38" s="16"/>
    </row>
    <row r="39" spans="1:17" s="20" customFormat="1" ht="21.75" customHeight="1">
      <c r="A39" s="55"/>
      <c r="B39" s="321"/>
      <c r="C39" s="322"/>
      <c r="D39" s="323"/>
      <c r="E39" s="323"/>
      <c r="F39" s="323"/>
      <c r="G39" s="139"/>
      <c r="H39" s="16"/>
      <c r="I39" s="16"/>
      <c r="J39" s="16"/>
      <c r="K39" s="16"/>
      <c r="L39" s="16"/>
      <c r="M39" s="16"/>
      <c r="N39" s="16"/>
      <c r="O39" s="16"/>
      <c r="P39" s="16"/>
      <c r="Q39" s="16"/>
    </row>
    <row r="40" spans="1:17" s="20" customFormat="1">
      <c r="A40" s="48"/>
      <c r="B40" s="29"/>
      <c r="C40" s="40"/>
      <c r="D40" s="29"/>
      <c r="E40" s="29"/>
      <c r="F40" s="29"/>
      <c r="G40" s="29"/>
      <c r="H40" s="41"/>
      <c r="I40" s="41"/>
      <c r="J40" s="42"/>
      <c r="K40" s="42"/>
      <c r="L40" s="42"/>
      <c r="M40" s="42"/>
      <c r="N40" s="16"/>
      <c r="O40" s="16"/>
      <c r="P40" s="16"/>
      <c r="Q40" s="16"/>
    </row>
    <row r="41" spans="1:17" s="20" customFormat="1" ht="22">
      <c r="A41" s="241" t="s">
        <v>113</v>
      </c>
      <c r="B41" s="255" t="s">
        <v>7</v>
      </c>
      <c r="C41" s="256" t="s">
        <v>8</v>
      </c>
      <c r="D41" s="395" t="s">
        <v>21</v>
      </c>
      <c r="E41" s="396"/>
      <c r="F41" s="257" t="s">
        <v>10</v>
      </c>
      <c r="G41" s="257" t="s">
        <v>11</v>
      </c>
      <c r="H41" s="41"/>
      <c r="I41" s="41"/>
      <c r="J41" s="42"/>
      <c r="K41" s="42"/>
      <c r="L41" s="42"/>
      <c r="M41" s="42"/>
      <c r="N41" s="16"/>
      <c r="O41" s="16"/>
      <c r="P41" s="16"/>
      <c r="Q41" s="16"/>
    </row>
    <row r="42" spans="1:17" s="20" customFormat="1" ht="22.5" customHeight="1">
      <c r="A42" s="83"/>
      <c r="B42" s="324"/>
      <c r="C42" s="325"/>
      <c r="D42" s="397"/>
      <c r="E42" s="398"/>
      <c r="F42" s="325"/>
      <c r="G42" s="326"/>
      <c r="H42" s="41"/>
      <c r="I42" s="41"/>
      <c r="J42" s="42"/>
      <c r="K42" s="42"/>
      <c r="L42" s="42"/>
      <c r="M42" s="42"/>
      <c r="N42" s="16"/>
      <c r="O42" s="16"/>
      <c r="P42" s="16"/>
      <c r="Q42" s="16"/>
    </row>
    <row r="43" spans="1:17" s="20" customFormat="1" ht="23.25" customHeight="1">
      <c r="A43" s="82"/>
      <c r="B43" s="258" t="s">
        <v>80</v>
      </c>
      <c r="C43" s="258" t="s">
        <v>74</v>
      </c>
      <c r="D43" s="258" t="s">
        <v>81</v>
      </c>
      <c r="E43" s="259" t="s">
        <v>133</v>
      </c>
      <c r="F43" s="258"/>
      <c r="G43" s="258"/>
      <c r="H43" s="16"/>
      <c r="I43" s="16"/>
      <c r="J43" s="16"/>
      <c r="K43" s="16"/>
      <c r="L43" s="16"/>
      <c r="M43" s="16"/>
      <c r="N43" s="16"/>
      <c r="O43" s="16"/>
      <c r="P43" s="16"/>
    </row>
    <row r="44" spans="1:17" s="20" customFormat="1" ht="21.75" customHeight="1">
      <c r="A44" s="2"/>
      <c r="B44" s="327"/>
      <c r="C44" s="328"/>
      <c r="D44" s="329"/>
      <c r="E44" s="138">
        <f>VLOOKUP(B30,Data!H4:J14,3,FALSE)*8760*C44*G35/1000000</f>
        <v>0</v>
      </c>
      <c r="F44" s="96"/>
      <c r="G44" s="84"/>
      <c r="H44" s="16"/>
      <c r="I44" s="16"/>
      <c r="J44" s="16"/>
      <c r="K44" s="16"/>
      <c r="L44" s="16"/>
      <c r="M44" s="16"/>
      <c r="N44" s="16"/>
      <c r="O44" s="16"/>
      <c r="P44" s="16"/>
    </row>
    <row r="45" spans="1:17" s="16" customFormat="1" ht="34.5" customHeight="1">
      <c r="A45" s="369" t="str">
        <f>IF(C4="Yes", "Because you have elected to export electricity to the grid refer to the Export to Grid Calculation tab for your incentive calculation","------")</f>
        <v>------</v>
      </c>
      <c r="B45" s="370"/>
      <c r="C45" s="370"/>
      <c r="D45" s="370"/>
      <c r="E45" s="370"/>
      <c r="F45" s="370"/>
      <c r="G45" s="370"/>
    </row>
    <row r="46" spans="1:17" s="20" customFormat="1" ht="21" customHeight="1">
      <c r="A46" s="245" t="s">
        <v>66</v>
      </c>
      <c r="B46" s="248" t="s">
        <v>49</v>
      </c>
      <c r="C46" s="249" t="s">
        <v>50</v>
      </c>
      <c r="D46" s="249" t="s">
        <v>67</v>
      </c>
      <c r="E46" s="247" t="s">
        <v>45</v>
      </c>
      <c r="F46" s="260"/>
      <c r="G46" s="251"/>
      <c r="H46" s="77"/>
      <c r="I46" s="16"/>
    </row>
    <row r="47" spans="1:17" s="20" customFormat="1" ht="21" customHeight="1">
      <c r="A47" s="4" t="s">
        <v>102</v>
      </c>
      <c r="B47" s="140">
        <f>IF(C4="YES","------",VLOOKUP($B$30,Data!$H$4:$I$14,2,FALSE))</f>
        <v>0</v>
      </c>
      <c r="C47" s="141">
        <f>ROUND(B47/2,2)</f>
        <v>0</v>
      </c>
      <c r="D47" s="141">
        <f>ROUND(C47/2,2)</f>
        <v>0</v>
      </c>
      <c r="E47" s="142"/>
      <c r="F47" s="143"/>
      <c r="G47" s="144"/>
      <c r="I47" s="16"/>
    </row>
    <row r="48" spans="1:17" s="20" customFormat="1" ht="21" customHeight="1">
      <c r="A48" s="8" t="s">
        <v>104</v>
      </c>
      <c r="B48" s="145">
        <f>IF(B30="Advanced Energy Storage"=TRUE,IF(F26+G35&lt;1000,G35,IF(1000-F26&lt;0,0,1000-F26)),IF(E26+G35&lt;1000,G35,IF(1000-E26&lt;0,0,1000-E26)))</f>
        <v>0</v>
      </c>
      <c r="C48" s="146">
        <f>IF(B30="Advanced Energy Storage"=TRUE, IF(G35-B48+C49&lt;1000,G35-B48,IF(G35-B48+C49&gt;1000, 1000-C49, IF(G35-B48&lt;1000,G35-B48,1000))), IF(G35-B48+C49&lt;1000,G35-B48,IF(G35-B48+C49&gt;1000, 1000-C49, IF(G35-B48&lt;1000,G35-B48,1000))))</f>
        <v>0</v>
      </c>
      <c r="D48" s="146">
        <f>IF(B30="Advanced Energy Storage"=TRUE, IF(G35-C48-B48+D49&lt;1000,G35-C48-B48,IF(G35-C48-B48+D49&gt;1000, 1000-D49, IF(G35-C48-B48&lt;1000,G35-C48-B48,1000))),  IF(G35-C48-B48+D49&lt;1000,G35-C48-B48,IF(G35-C48-B48+D49&gt;1000, 1000-D49, IF(G35-C48-B48&lt;1000,G35-C48-B48,1000))))</f>
        <v>0</v>
      </c>
      <c r="E48" s="147">
        <f>SUM(B48:D48)</f>
        <v>0</v>
      </c>
      <c r="F48" s="148"/>
      <c r="G48" s="149"/>
      <c r="H48" s="77"/>
      <c r="I48" s="16"/>
    </row>
    <row r="49" spans="1:18" s="20" customFormat="1" ht="22.5" customHeight="1">
      <c r="A49" s="8" t="s">
        <v>105</v>
      </c>
      <c r="B49" s="145">
        <f>IF($B$30="Advanced Energy Storage"=TRUE,IF(F26&gt;1000,1000,F26),IF(E26&gt;1000,1000,E26))</f>
        <v>0</v>
      </c>
      <c r="C49" s="145">
        <f>IF($B$30="Advanced Energy Storage"=TRUE,IF(F26&gt;2000,1000,F26-B49),IF(E26&gt;2000,1000,E26-B49))</f>
        <v>0</v>
      </c>
      <c r="D49" s="146">
        <f>IF($B$30="Advanced Energy Storage"=TRUE,IF(F26-B49-C49&gt;1000,1000,F26-B49-C49),IF(E26-B49-C49&gt;1000,1000,E26-B49-C49))</f>
        <v>0</v>
      </c>
      <c r="E49" s="147">
        <f>SUM(B49:D49)</f>
        <v>0</v>
      </c>
      <c r="F49" s="148"/>
      <c r="G49" s="149"/>
      <c r="H49" s="77"/>
      <c r="I49" s="16"/>
    </row>
    <row r="50" spans="1:18" s="20" customFormat="1" ht="22.5" customHeight="1">
      <c r="A50" s="8" t="s">
        <v>106</v>
      </c>
      <c r="B50" s="150">
        <f>B48+B49</f>
        <v>0</v>
      </c>
      <c r="C50" s="151">
        <f t="shared" ref="C50" si="1">C48+C49</f>
        <v>0</v>
      </c>
      <c r="D50" s="151">
        <f t="shared" ref="D50" si="2">D48+D49</f>
        <v>0</v>
      </c>
      <c r="E50" s="152">
        <f>SUM(B50:D50)</f>
        <v>0</v>
      </c>
      <c r="F50" s="153"/>
      <c r="G50" s="154"/>
      <c r="H50" s="77"/>
    </row>
    <row r="51" spans="1:18" s="20" customFormat="1" ht="3" customHeight="1">
      <c r="A51" s="62"/>
      <c r="B51" s="63"/>
      <c r="C51" s="64"/>
      <c r="D51" s="64"/>
      <c r="E51" s="64"/>
      <c r="F51" s="65"/>
      <c r="G51" s="66"/>
    </row>
    <row r="52" spans="1:18" s="20" customFormat="1" ht="21" customHeight="1">
      <c r="A52" s="9" t="s">
        <v>63</v>
      </c>
      <c r="B52" s="140">
        <f>1000*($B$47*$B$48)</f>
        <v>0</v>
      </c>
      <c r="C52" s="141">
        <f>1000*($C$47*$C$48)</f>
        <v>0</v>
      </c>
      <c r="D52" s="141">
        <f>1000*($D$47*$D$48)</f>
        <v>0</v>
      </c>
      <c r="E52" s="155">
        <f>SUM($B$52,$C$52,$D$52)</f>
        <v>0</v>
      </c>
      <c r="F52" s="156"/>
      <c r="G52" s="157"/>
    </row>
    <row r="53" spans="1:18" s="20" customFormat="1" ht="21" customHeight="1">
      <c r="A53" s="9" t="s">
        <v>64</v>
      </c>
      <c r="B53" s="158" t="str">
        <f>IF(B32="YES",1.2*1000*($B$47*$B$48)-B52,"0")</f>
        <v>0</v>
      </c>
      <c r="C53" s="159" t="str">
        <f>IF(B32="YES",1.2*1000*($C$47*$C$48)-C52,"0")</f>
        <v>0</v>
      </c>
      <c r="D53" s="159" t="str">
        <f>IF(B32="YES",1.2*1000*($D$47*$D$48)-D52,"0")</f>
        <v>0</v>
      </c>
      <c r="E53" s="160" t="str">
        <f>IF($B$32="YES",1.2*SUM($B$52,$C$52,$D$52)-E52,"0")</f>
        <v>0</v>
      </c>
      <c r="F53" s="161"/>
      <c r="G53" s="162"/>
    </row>
    <row r="54" spans="1:18" s="20" customFormat="1" ht="21" customHeight="1">
      <c r="A54" s="9" t="s">
        <v>132</v>
      </c>
      <c r="B54" s="158"/>
      <c r="C54" s="159"/>
      <c r="D54" s="159"/>
      <c r="E54" s="163">
        <f>G67</f>
        <v>0</v>
      </c>
      <c r="F54" s="379"/>
      <c r="G54" s="380"/>
    </row>
    <row r="55" spans="1:18" s="20" customFormat="1" ht="21" customHeight="1">
      <c r="A55" s="9" t="s">
        <v>65</v>
      </c>
      <c r="B55" s="164"/>
      <c r="C55" s="165"/>
      <c r="D55" s="165"/>
      <c r="E55" s="166">
        <f>IF(E52+E53+E54&lt;0,0,E52+E53+E54)</f>
        <v>0</v>
      </c>
      <c r="F55" s="167"/>
      <c r="G55" s="168"/>
    </row>
    <row r="56" spans="1:18" s="20" customFormat="1" ht="21" customHeight="1">
      <c r="A56" s="245" t="s">
        <v>55</v>
      </c>
      <c r="B56" s="249" t="s">
        <v>49</v>
      </c>
      <c r="C56" s="249" t="s">
        <v>50</v>
      </c>
      <c r="D56" s="249" t="s">
        <v>67</v>
      </c>
      <c r="E56" s="249" t="s">
        <v>45</v>
      </c>
      <c r="F56" s="250"/>
      <c r="G56" s="251"/>
    </row>
    <row r="57" spans="1:18" s="20" customFormat="1" ht="21" customHeight="1">
      <c r="A57" s="4" t="s">
        <v>102</v>
      </c>
      <c r="B57" s="140">
        <f>IF(C4="YES", 0, IF(OR($C$30="Landfill Gas", C30="Digester Gas", C30="Gas derived from biomass"),Data!$M$4,0))</f>
        <v>0</v>
      </c>
      <c r="C57" s="141">
        <f>ROUND(B57/2,2)</f>
        <v>0</v>
      </c>
      <c r="D57" s="141">
        <f>ROUND(C57/2,2)</f>
        <v>0</v>
      </c>
      <c r="E57" s="169"/>
      <c r="F57" s="170"/>
      <c r="G57" s="144"/>
    </row>
    <row r="58" spans="1:18" ht="21" customHeight="1">
      <c r="A58" s="8" t="s">
        <v>103</v>
      </c>
      <c r="B58" s="150">
        <f>IF(AND(NOT(B30="Wind Turbine"),NOT(B30="Advanced Energy Storage"),NOT(B30="Pressure Reduction Turbine"),NOT(B30="Waste Heat to Power"),OR($C$30="Landfill Gas", C30="Digester Gas", C30="Gas derived from biomass")),B48,0)</f>
        <v>0</v>
      </c>
      <c r="C58" s="151">
        <f>IF(AND(NOT(B30="Wind Turbine"),NOT(B30="Advanced Energy Storage"),NOT(B30="Pressure Reduction Turbine"),NOT(B30="Waste Heat to Power"),OR($C$30="Landfill Gas", C30="Digester Gas", C30="Gas derived from biomass")),C48,0)</f>
        <v>0</v>
      </c>
      <c r="D58" s="151">
        <f>IF(AND(NOT(B30="Wind Turbine"),NOT(B30="Advanced Energy Storage"),NOT(B30="Pressure Reduction Turbine"),NOT(B30="Waste Heat to Power"),OR($C$30="Landfill Gas", C30="Digester Gas", C30="Gas derived from biomass")),D48,0)</f>
        <v>0</v>
      </c>
      <c r="E58" s="171">
        <f>SUM(B58:D58)</f>
        <v>0</v>
      </c>
      <c r="F58" s="170"/>
      <c r="G58" s="144"/>
    </row>
    <row r="59" spans="1:18" ht="3" customHeight="1">
      <c r="A59" s="59"/>
      <c r="B59" s="60"/>
      <c r="C59" s="60"/>
      <c r="D59" s="60"/>
      <c r="E59" s="60"/>
      <c r="F59" s="60"/>
      <c r="G59" s="61"/>
      <c r="I59" s="5"/>
      <c r="J59" s="5"/>
      <c r="K59" s="5"/>
      <c r="L59" s="5"/>
      <c r="M59" s="5"/>
      <c r="N59" s="5"/>
      <c r="O59" s="5"/>
      <c r="P59" s="5"/>
      <c r="Q59" s="5"/>
      <c r="R59" s="5"/>
    </row>
    <row r="60" spans="1:18" ht="21" customHeight="1">
      <c r="A60" s="9" t="s">
        <v>63</v>
      </c>
      <c r="B60" s="140">
        <f>1000*(B57*B58)</f>
        <v>0</v>
      </c>
      <c r="C60" s="141">
        <f>1000*(C57*C58)</f>
        <v>0</v>
      </c>
      <c r="D60" s="141">
        <f>1000*(D57*D58)</f>
        <v>0</v>
      </c>
      <c r="E60" s="172">
        <f>SUM(B60:D60)</f>
        <v>0</v>
      </c>
      <c r="F60" s="173"/>
      <c r="G60" s="162"/>
      <c r="I60" s="5"/>
      <c r="J60" s="5"/>
      <c r="K60" s="5"/>
      <c r="L60" s="5"/>
      <c r="M60" s="5"/>
      <c r="N60" s="5"/>
      <c r="O60" s="5"/>
      <c r="P60" s="5"/>
      <c r="Q60" s="5"/>
      <c r="R60" s="5"/>
    </row>
    <row r="61" spans="1:18" ht="21" customHeight="1">
      <c r="A61" s="9" t="s">
        <v>119</v>
      </c>
      <c r="B61" s="158"/>
      <c r="C61" s="159"/>
      <c r="D61" s="159"/>
      <c r="E61" s="174">
        <f>G68</f>
        <v>0</v>
      </c>
      <c r="F61" s="381"/>
      <c r="G61" s="382"/>
      <c r="I61" s="5"/>
      <c r="J61" s="5"/>
      <c r="K61" s="5"/>
      <c r="L61" s="5"/>
      <c r="M61" s="5"/>
      <c r="N61" s="5"/>
      <c r="O61" s="5"/>
      <c r="P61" s="5"/>
      <c r="Q61" s="5"/>
      <c r="R61" s="5"/>
    </row>
    <row r="62" spans="1:18" ht="21" customHeight="1">
      <c r="A62" s="9" t="s">
        <v>88</v>
      </c>
      <c r="B62" s="164"/>
      <c r="C62" s="165"/>
      <c r="D62" s="165"/>
      <c r="E62" s="175">
        <f>IF(E60+E61&lt;0,0,E60+E61)</f>
        <v>0</v>
      </c>
      <c r="F62" s="176"/>
      <c r="G62" s="177"/>
      <c r="I62" s="5"/>
      <c r="J62" s="5"/>
      <c r="K62" s="5"/>
      <c r="L62" s="5"/>
      <c r="M62" s="5"/>
      <c r="N62" s="5"/>
      <c r="O62" s="5"/>
      <c r="P62" s="5"/>
      <c r="Q62" s="5"/>
      <c r="R62" s="5"/>
    </row>
    <row r="63" spans="1:18" ht="3" customHeight="1">
      <c r="A63" s="56"/>
      <c r="B63" s="57"/>
      <c r="C63" s="57"/>
      <c r="D63" s="57"/>
      <c r="E63" s="57"/>
      <c r="F63" s="57"/>
      <c r="G63" s="58"/>
      <c r="I63" s="5"/>
      <c r="J63" s="5"/>
      <c r="K63" s="5"/>
      <c r="L63" s="5"/>
      <c r="M63" s="5"/>
      <c r="N63" s="5"/>
      <c r="O63" s="5"/>
      <c r="P63" s="5"/>
      <c r="Q63" s="5"/>
      <c r="R63" s="5"/>
    </row>
    <row r="64" spans="1:18" ht="21" customHeight="1">
      <c r="A64" s="9" t="s">
        <v>68</v>
      </c>
      <c r="B64" s="178"/>
      <c r="C64" s="179"/>
      <c r="D64" s="179"/>
      <c r="E64" s="180">
        <f>IF(E55&lt;=0,E62,E62+E55)</f>
        <v>0</v>
      </c>
      <c r="F64" s="173"/>
      <c r="G64" s="162"/>
      <c r="I64" s="5"/>
      <c r="J64" s="5"/>
      <c r="K64" s="5"/>
      <c r="L64" s="5"/>
      <c r="M64" s="5"/>
      <c r="N64" s="5"/>
      <c r="O64" s="5"/>
      <c r="P64" s="5"/>
      <c r="Q64" s="5"/>
      <c r="R64" s="5"/>
    </row>
    <row r="65" spans="1:18" ht="21" customHeight="1">
      <c r="A65" s="261" t="s">
        <v>117</v>
      </c>
      <c r="B65" s="361"/>
      <c r="C65" s="362"/>
      <c r="D65" s="362"/>
      <c r="E65" s="362"/>
      <c r="F65" s="362"/>
      <c r="G65" s="363"/>
      <c r="H65" s="74"/>
      <c r="I65" s="5"/>
      <c r="J65" s="5"/>
      <c r="K65" s="5"/>
      <c r="L65" s="5"/>
      <c r="M65" s="5"/>
      <c r="N65" s="5"/>
      <c r="O65" s="5"/>
      <c r="P65" s="5"/>
      <c r="Q65" s="5"/>
      <c r="R65" s="5"/>
    </row>
    <row r="66" spans="1:18" hidden="1">
      <c r="A66" s="85"/>
      <c r="B66" s="86"/>
      <c r="C66" s="10" t="s">
        <v>82</v>
      </c>
      <c r="D66" s="11" t="s">
        <v>83</v>
      </c>
      <c r="E66" s="10" t="s">
        <v>87</v>
      </c>
      <c r="F66" s="11" t="s">
        <v>85</v>
      </c>
      <c r="G66" s="10" t="s">
        <v>60</v>
      </c>
      <c r="I66" s="5"/>
      <c r="J66" s="5"/>
      <c r="K66" s="5"/>
      <c r="L66" s="5"/>
      <c r="M66" s="5"/>
      <c r="N66" s="5"/>
      <c r="O66" s="5"/>
      <c r="P66" s="5"/>
      <c r="Q66" s="5"/>
      <c r="R66" s="5"/>
    </row>
    <row r="67" spans="1:18" ht="33.75" hidden="1" customHeight="1">
      <c r="A67" s="85" t="s">
        <v>86</v>
      </c>
      <c r="B67" s="86"/>
      <c r="C67" s="12">
        <f>E52+E53</f>
        <v>0</v>
      </c>
      <c r="D67" s="12"/>
      <c r="E67" s="13">
        <f>D39+(0.5*E39)</f>
        <v>0</v>
      </c>
      <c r="F67" s="13"/>
      <c r="G67" s="14">
        <f>-E67</f>
        <v>0</v>
      </c>
      <c r="H67" s="77"/>
      <c r="I67" s="5"/>
      <c r="J67" s="5"/>
      <c r="K67" s="5"/>
      <c r="L67" s="5"/>
      <c r="M67" s="5"/>
      <c r="N67" s="5"/>
      <c r="O67" s="5"/>
      <c r="P67" s="5"/>
      <c r="Q67" s="5"/>
      <c r="R67" s="5"/>
    </row>
    <row r="68" spans="1:18" ht="33.75" hidden="1" customHeight="1">
      <c r="A68" s="85" t="s">
        <v>84</v>
      </c>
      <c r="B68" s="86"/>
      <c r="C68" s="10"/>
      <c r="D68" s="12">
        <f>E60</f>
        <v>0</v>
      </c>
      <c r="E68" s="10"/>
      <c r="F68" s="13">
        <f>IF(D30="Directed", (D44-B44)*10*E44,0)</f>
        <v>0</v>
      </c>
      <c r="G68" s="14">
        <f>IF(OR(D30="On-site", D30="------"),0,IF(D68&lt;=F68,0,F68-D68))</f>
        <v>0</v>
      </c>
      <c r="H68" s="77"/>
      <c r="I68" s="5"/>
      <c r="J68" s="5"/>
      <c r="K68" s="5"/>
      <c r="L68" s="5"/>
      <c r="M68" s="5"/>
      <c r="N68" s="5"/>
      <c r="O68" s="5"/>
      <c r="P68" s="5"/>
      <c r="Q68" s="5"/>
      <c r="R68" s="5"/>
    </row>
    <row r="69" spans="1:18" ht="33.75" hidden="1" customHeight="1">
      <c r="A69" s="85" t="s">
        <v>134</v>
      </c>
      <c r="B69" s="87"/>
      <c r="C69" s="14">
        <f>IF(C67+G67&lt;0,0,C67+G67)</f>
        <v>0</v>
      </c>
      <c r="D69" s="11"/>
      <c r="E69" s="11"/>
      <c r="F69" s="14">
        <f>(1-0.4-C39)*B39</f>
        <v>0</v>
      </c>
      <c r="G69" s="14">
        <f>IF(C69&lt;=F69,0,F69-C69)</f>
        <v>0</v>
      </c>
      <c r="I69" s="5"/>
      <c r="J69" s="5"/>
      <c r="K69" s="5"/>
      <c r="L69" s="5"/>
      <c r="M69" s="5"/>
      <c r="N69" s="5"/>
      <c r="O69" s="5"/>
      <c r="P69" s="5"/>
      <c r="Q69" s="5"/>
      <c r="R69" s="5"/>
    </row>
    <row r="70" spans="1:18" ht="33.75" hidden="1" customHeight="1">
      <c r="A70" s="85" t="s">
        <v>61</v>
      </c>
      <c r="B70" s="87"/>
      <c r="C70" s="14">
        <f>C69+G69</f>
        <v>0</v>
      </c>
      <c r="D70" s="14">
        <f>E62</f>
        <v>0</v>
      </c>
      <c r="E70" s="11"/>
      <c r="F70" s="14">
        <v>5000000</v>
      </c>
      <c r="G70" s="14">
        <f>IF((C70+D70)&lt;=F70,0,F70-(C70+D70))</f>
        <v>0</v>
      </c>
      <c r="I70" s="5"/>
      <c r="J70" s="5"/>
      <c r="K70" s="5"/>
      <c r="L70" s="5"/>
      <c r="M70" s="5"/>
      <c r="N70" s="5"/>
      <c r="O70" s="5"/>
      <c r="P70" s="5"/>
      <c r="Q70" s="5"/>
      <c r="R70" s="5"/>
    </row>
    <row r="71" spans="1:18" ht="33.75" hidden="1" customHeight="1">
      <c r="A71" s="85" t="s">
        <v>62</v>
      </c>
      <c r="B71" s="87"/>
      <c r="C71" s="14">
        <f>C70+G70</f>
        <v>0</v>
      </c>
      <c r="D71" s="14">
        <f>D70</f>
        <v>0</v>
      </c>
      <c r="E71" s="45">
        <f>D39+0.5*E39</f>
        <v>0</v>
      </c>
      <c r="F71" s="14">
        <f>B39</f>
        <v>0</v>
      </c>
      <c r="G71" s="14">
        <f>IF((C71+D71+E71)&lt;=F71,0,F71-(C71+D71+E71))</f>
        <v>0</v>
      </c>
      <c r="I71" s="5"/>
      <c r="J71" s="5"/>
      <c r="K71" s="5"/>
      <c r="L71" s="5"/>
      <c r="M71" s="5"/>
      <c r="N71" s="5"/>
      <c r="O71" s="5"/>
      <c r="P71" s="5"/>
      <c r="Q71" s="5"/>
      <c r="R71" s="5"/>
    </row>
    <row r="72" spans="1:18" ht="21" customHeight="1">
      <c r="A72" s="364" t="s">
        <v>89</v>
      </c>
      <c r="B72" s="366"/>
      <c r="C72" s="182"/>
      <c r="D72" s="183"/>
      <c r="E72" s="184">
        <f>SUM(G69:G71)</f>
        <v>0</v>
      </c>
      <c r="F72" s="183"/>
      <c r="G72" s="185"/>
      <c r="I72" s="5"/>
      <c r="J72" s="5"/>
      <c r="K72" s="5"/>
      <c r="L72" s="5"/>
      <c r="M72" s="5"/>
      <c r="N72" s="5"/>
      <c r="O72" s="5"/>
      <c r="P72" s="5"/>
      <c r="Q72" s="5"/>
      <c r="R72" s="5"/>
    </row>
    <row r="73" spans="1:18" ht="31.5" customHeight="1">
      <c r="A73" s="376" t="s">
        <v>128</v>
      </c>
      <c r="B73" s="377"/>
      <c r="C73" s="377"/>
      <c r="D73" s="377"/>
      <c r="E73" s="377"/>
      <c r="F73" s="377"/>
      <c r="G73" s="378"/>
      <c r="I73" s="5"/>
      <c r="J73" s="5"/>
      <c r="K73" s="5"/>
      <c r="L73" s="5"/>
      <c r="M73" s="5"/>
      <c r="N73" s="5"/>
      <c r="O73" s="5"/>
      <c r="P73" s="5"/>
      <c r="Q73" s="5"/>
      <c r="R73" s="5"/>
    </row>
    <row r="74" spans="1:18" ht="37.5" customHeight="1">
      <c r="A74" s="364" t="s">
        <v>90</v>
      </c>
      <c r="B74" s="365"/>
      <c r="C74" s="78"/>
      <c r="D74" s="78"/>
      <c r="E74" s="79">
        <f>IF(E64&lt;=0,0,IF(E64+E72&lt;0,0,E64+E72))</f>
        <v>0</v>
      </c>
      <c r="F74" s="80"/>
      <c r="G74" s="81"/>
      <c r="I74" s="16"/>
      <c r="J74" s="16"/>
      <c r="K74" s="16"/>
      <c r="L74" s="5"/>
      <c r="M74" s="5"/>
      <c r="N74" s="5"/>
      <c r="O74" s="5"/>
      <c r="P74" s="5"/>
      <c r="Q74" s="5"/>
      <c r="R74" s="5"/>
    </row>
    <row r="75" spans="1:18">
      <c r="A75" s="24"/>
      <c r="B75" s="5"/>
      <c r="C75" s="5"/>
      <c r="D75" s="5"/>
      <c r="E75" s="5"/>
      <c r="F75" s="5"/>
      <c r="G75" s="5"/>
      <c r="H75" s="5"/>
      <c r="I75" s="16"/>
      <c r="J75" s="16"/>
      <c r="K75" s="16"/>
      <c r="L75" s="5"/>
      <c r="M75" s="5"/>
      <c r="N75" s="5"/>
      <c r="O75" s="5"/>
      <c r="P75" s="5"/>
      <c r="Q75" s="5"/>
      <c r="R75" s="5"/>
    </row>
    <row r="76" spans="1:18">
      <c r="A76" s="24"/>
      <c r="B76" s="5"/>
      <c r="C76" s="5"/>
      <c r="D76" s="5"/>
      <c r="E76" s="5"/>
      <c r="F76" s="5"/>
      <c r="G76" s="5"/>
      <c r="H76" s="5"/>
      <c r="I76" s="16"/>
      <c r="J76" s="16"/>
      <c r="K76" s="16"/>
      <c r="L76" s="5"/>
      <c r="M76" s="5"/>
      <c r="N76" s="5"/>
      <c r="O76" s="5"/>
      <c r="P76" s="5"/>
      <c r="Q76" s="5"/>
      <c r="R76" s="5"/>
    </row>
    <row r="77" spans="1:18">
      <c r="A77" s="5"/>
      <c r="H77" s="44"/>
      <c r="I77" s="19"/>
      <c r="J77" s="16"/>
      <c r="K77" s="5"/>
      <c r="L77" s="5"/>
      <c r="M77" s="5"/>
      <c r="N77" s="5"/>
      <c r="O77" s="5"/>
      <c r="P77" s="5"/>
      <c r="Q77" s="5"/>
      <c r="R77" s="5"/>
    </row>
    <row r="78" spans="1:18">
      <c r="A78" s="5"/>
      <c r="H78" s="44"/>
      <c r="I78" s="19"/>
      <c r="J78" s="16"/>
      <c r="K78" s="5"/>
      <c r="L78" s="5"/>
      <c r="M78" s="5"/>
      <c r="N78" s="5"/>
      <c r="O78" s="5"/>
      <c r="P78" s="5"/>
      <c r="Q78" s="5"/>
      <c r="R78" s="5"/>
    </row>
    <row r="79" spans="1:18">
      <c r="A79" s="24"/>
      <c r="B79" s="5"/>
      <c r="C79" s="5"/>
      <c r="D79" s="16"/>
      <c r="E79" s="5"/>
      <c r="F79" s="5"/>
      <c r="G79" s="5"/>
      <c r="I79" s="16"/>
      <c r="J79" s="16"/>
      <c r="K79" s="16"/>
      <c r="L79" s="5"/>
      <c r="M79" s="5"/>
      <c r="N79" s="5"/>
      <c r="O79" s="5"/>
      <c r="P79" s="5"/>
      <c r="Q79" s="5"/>
      <c r="R79" s="5"/>
    </row>
    <row r="80" spans="1:18" ht="22.5" customHeight="1">
      <c r="A80" s="17"/>
      <c r="B80" s="17"/>
      <c r="C80" s="367" t="s">
        <v>71</v>
      </c>
      <c r="D80" s="368"/>
      <c r="E80" s="257" t="s">
        <v>53</v>
      </c>
      <c r="F80" s="41"/>
      <c r="G80" s="41"/>
      <c r="I80" s="5"/>
      <c r="J80" s="5"/>
      <c r="K80" s="5"/>
      <c r="L80" s="5"/>
      <c r="M80" s="5"/>
      <c r="N80" s="5"/>
      <c r="O80" s="5"/>
      <c r="P80" s="5"/>
      <c r="Q80" s="5"/>
      <c r="R80" s="5"/>
    </row>
    <row r="81" spans="1:18" ht="22.5" hidden="1" customHeight="1">
      <c r="A81" s="51"/>
      <c r="B81" s="16"/>
      <c r="C81" s="30" t="s">
        <v>51</v>
      </c>
      <c r="D81" s="43"/>
      <c r="E81" s="27">
        <f>VLOOKUP($B$30,Data!$H$4:$J$14,3,FALSE)</f>
        <v>0</v>
      </c>
      <c r="F81" s="16"/>
      <c r="G81" s="16"/>
      <c r="I81" s="5"/>
      <c r="J81" s="5"/>
      <c r="K81" s="5"/>
      <c r="L81" s="5"/>
      <c r="M81" s="5"/>
      <c r="N81" s="5"/>
      <c r="O81" s="5"/>
      <c r="P81" s="5"/>
      <c r="Q81" s="5"/>
      <c r="R81" s="5"/>
    </row>
    <row r="82" spans="1:18" ht="22.5" customHeight="1">
      <c r="A82" s="51"/>
      <c r="B82" s="16"/>
      <c r="C82" s="374" t="s">
        <v>138</v>
      </c>
      <c r="D82" s="375"/>
      <c r="E82" s="138">
        <f>IF(B30="Advanced Energy Storage",$E$48*5200*$E$81,$E$48*8760*$E$81)</f>
        <v>0</v>
      </c>
      <c r="F82" s="88"/>
      <c r="G82" s="16"/>
      <c r="I82" s="5"/>
      <c r="J82" s="5"/>
      <c r="K82" s="5"/>
      <c r="L82" s="5"/>
      <c r="M82" s="5"/>
      <c r="N82" s="5"/>
      <c r="O82" s="5"/>
      <c r="P82" s="5"/>
      <c r="Q82" s="5"/>
      <c r="R82" s="5"/>
    </row>
    <row r="83" spans="1:18" ht="22.5" customHeight="1">
      <c r="A83" s="51"/>
      <c r="B83" s="16"/>
      <c r="C83" s="367" t="s">
        <v>115</v>
      </c>
      <c r="D83" s="368"/>
      <c r="E83" s="181">
        <f>IF(G35&lt;30,0,E74)</f>
        <v>0</v>
      </c>
      <c r="F83" s="88"/>
      <c r="G83" s="16"/>
      <c r="I83" s="5"/>
      <c r="J83" s="5"/>
      <c r="K83" s="5"/>
      <c r="L83" s="5"/>
      <c r="M83" s="5"/>
      <c r="N83" s="5"/>
      <c r="O83" s="5"/>
      <c r="P83" s="5"/>
      <c r="Q83" s="5"/>
      <c r="R83" s="5"/>
    </row>
    <row r="84" spans="1:18" ht="22.5" customHeight="1">
      <c r="A84" s="51"/>
      <c r="B84" s="16"/>
      <c r="C84" s="367" t="s">
        <v>139</v>
      </c>
      <c r="D84" s="368"/>
      <c r="E84" s="181">
        <f>E83/2</f>
        <v>0</v>
      </c>
      <c r="F84" s="88"/>
      <c r="G84" s="16"/>
      <c r="I84" s="5"/>
      <c r="J84" s="5"/>
      <c r="K84" s="5"/>
      <c r="L84" s="5"/>
      <c r="M84" s="5"/>
      <c r="N84" s="5"/>
      <c r="O84" s="5"/>
      <c r="P84" s="5"/>
      <c r="Q84" s="5"/>
      <c r="R84" s="5"/>
    </row>
    <row r="85" spans="1:18" ht="22.5" customHeight="1">
      <c r="A85" s="51"/>
      <c r="B85" s="16"/>
      <c r="C85" s="367" t="s">
        <v>110</v>
      </c>
      <c r="D85" s="368"/>
      <c r="E85" s="181">
        <f>E83-E84</f>
        <v>0</v>
      </c>
      <c r="F85" s="88"/>
      <c r="G85" s="16"/>
      <c r="I85" s="5"/>
      <c r="J85" s="5"/>
      <c r="K85" s="5"/>
      <c r="L85" s="5"/>
      <c r="M85" s="5"/>
      <c r="N85" s="5"/>
      <c r="O85" s="5"/>
      <c r="P85" s="5"/>
      <c r="Q85" s="5"/>
      <c r="R85" s="5"/>
    </row>
    <row r="86" spans="1:18" ht="22.5" customHeight="1">
      <c r="A86" s="51"/>
      <c r="B86" s="16"/>
      <c r="C86" s="367" t="s">
        <v>109</v>
      </c>
      <c r="D86" s="368"/>
      <c r="E86" s="89" t="e">
        <f>E85/5/E82</f>
        <v>#DIV/0!</v>
      </c>
      <c r="F86" s="88"/>
      <c r="G86" s="16"/>
      <c r="I86" s="5"/>
      <c r="J86" s="5"/>
      <c r="K86" s="5"/>
      <c r="L86" s="5"/>
      <c r="M86" s="5"/>
      <c r="N86" s="5"/>
      <c r="O86" s="5"/>
      <c r="P86" s="5"/>
      <c r="Q86" s="5"/>
      <c r="R86" s="5"/>
    </row>
    <row r="87" spans="1:18" ht="22.5" hidden="1" customHeight="1">
      <c r="A87" s="54"/>
      <c r="B87" s="47"/>
      <c r="C87" s="35" t="s">
        <v>54</v>
      </c>
      <c r="D87" s="49"/>
      <c r="E87" s="50">
        <f>E84/5</f>
        <v>0</v>
      </c>
      <c r="F87" s="46"/>
      <c r="G87" s="47"/>
      <c r="I87" s="5"/>
      <c r="J87" s="5"/>
      <c r="K87" s="5"/>
      <c r="L87" s="5"/>
      <c r="M87" s="5"/>
      <c r="N87" s="5"/>
      <c r="O87" s="5"/>
      <c r="P87" s="5"/>
      <c r="Q87" s="5"/>
      <c r="R87" s="5"/>
    </row>
    <row r="88" spans="1:18" s="20" customFormat="1">
      <c r="A88" s="16"/>
      <c r="B88" s="16"/>
      <c r="C88" s="17"/>
      <c r="D88" s="17"/>
      <c r="E88" s="18"/>
      <c r="F88" s="18"/>
      <c r="G88" s="16"/>
      <c r="H88" s="17"/>
      <c r="I88" s="17"/>
      <c r="J88" s="18"/>
      <c r="K88" s="16"/>
      <c r="L88" s="16"/>
      <c r="M88" s="16"/>
      <c r="N88" s="16"/>
      <c r="O88" s="16"/>
      <c r="P88" s="16"/>
      <c r="Q88" s="16"/>
      <c r="R88" s="16"/>
    </row>
    <row r="89" spans="1:18" s="20" customFormat="1" ht="23.25" customHeight="1">
      <c r="A89" s="262" t="s">
        <v>91</v>
      </c>
      <c r="B89" s="371"/>
      <c r="C89" s="372"/>
      <c r="D89" s="372"/>
      <c r="E89" s="372"/>
      <c r="F89" s="372"/>
      <c r="G89" s="373"/>
      <c r="H89" s="19"/>
      <c r="I89" s="16"/>
      <c r="J89" s="16"/>
      <c r="K89" s="16"/>
      <c r="L89" s="16"/>
      <c r="M89" s="16"/>
      <c r="N89" s="16"/>
      <c r="O89" s="16"/>
      <c r="P89" s="16"/>
      <c r="Q89" s="16"/>
      <c r="R89" s="16"/>
    </row>
    <row r="90" spans="1:18" s="20" customFormat="1" ht="23.25" customHeight="1">
      <c r="A90" s="22">
        <v>1</v>
      </c>
      <c r="B90" s="359" t="s">
        <v>191</v>
      </c>
      <c r="C90" s="359"/>
      <c r="D90" s="359"/>
      <c r="E90" s="359"/>
      <c r="F90" s="359"/>
      <c r="G90" s="360"/>
      <c r="H90" s="19"/>
      <c r="I90" s="16"/>
      <c r="J90" s="16"/>
      <c r="K90" s="16"/>
      <c r="L90" s="16"/>
      <c r="M90" s="16"/>
      <c r="N90" s="16"/>
      <c r="O90" s="16"/>
      <c r="P90" s="16"/>
      <c r="Q90" s="16"/>
      <c r="R90" s="16"/>
    </row>
    <row r="91" spans="1:18" s="20" customFormat="1" ht="23.25" customHeight="1">
      <c r="A91" s="23">
        <v>2</v>
      </c>
      <c r="B91" s="357" t="s">
        <v>192</v>
      </c>
      <c r="C91" s="357"/>
      <c r="D91" s="357"/>
      <c r="E91" s="357"/>
      <c r="F91" s="357"/>
      <c r="G91" s="358"/>
      <c r="H91" s="19"/>
      <c r="I91" s="16"/>
      <c r="J91" s="16"/>
      <c r="K91" s="16"/>
      <c r="L91" s="16"/>
      <c r="M91" s="16"/>
      <c r="N91" s="16"/>
      <c r="O91" s="16"/>
      <c r="P91" s="16"/>
      <c r="Q91" s="16"/>
      <c r="R91" s="16"/>
    </row>
    <row r="92" spans="1:18" s="20" customFormat="1" ht="23.25" customHeight="1">
      <c r="A92" s="23">
        <v>3</v>
      </c>
      <c r="B92" s="357" t="s">
        <v>193</v>
      </c>
      <c r="C92" s="357"/>
      <c r="D92" s="357"/>
      <c r="E92" s="357"/>
      <c r="F92" s="357"/>
      <c r="G92" s="358"/>
      <c r="H92" s="19"/>
      <c r="I92" s="16"/>
      <c r="J92" s="16"/>
      <c r="K92" s="16"/>
      <c r="L92" s="16"/>
      <c r="M92" s="16"/>
      <c r="N92" s="16"/>
      <c r="O92" s="16"/>
      <c r="P92" s="16"/>
      <c r="Q92" s="16"/>
      <c r="R92" s="16"/>
    </row>
    <row r="93" spans="1:18" s="20" customFormat="1" ht="42.75" customHeight="1">
      <c r="A93" s="23">
        <v>4</v>
      </c>
      <c r="B93" s="355" t="s">
        <v>194</v>
      </c>
      <c r="C93" s="355"/>
      <c r="D93" s="355"/>
      <c r="E93" s="355"/>
      <c r="F93" s="355"/>
      <c r="G93" s="356"/>
      <c r="H93" s="19"/>
      <c r="I93" s="16"/>
      <c r="J93" s="16"/>
      <c r="K93" s="16"/>
      <c r="L93" s="16"/>
      <c r="M93" s="16"/>
      <c r="N93" s="16"/>
      <c r="O93" s="16"/>
      <c r="P93" s="16"/>
      <c r="Q93" s="16"/>
      <c r="R93" s="16"/>
    </row>
    <row r="94" spans="1:18" s="20" customFormat="1" ht="73.5" customHeight="1">
      <c r="A94" s="23">
        <v>5</v>
      </c>
      <c r="B94" s="355" t="s">
        <v>195</v>
      </c>
      <c r="C94" s="355"/>
      <c r="D94" s="355"/>
      <c r="E94" s="355"/>
      <c r="F94" s="355"/>
      <c r="G94" s="356"/>
      <c r="H94" s="19"/>
      <c r="I94" s="16"/>
      <c r="J94" s="16"/>
      <c r="K94" s="16"/>
      <c r="L94" s="16"/>
      <c r="M94" s="16"/>
      <c r="N94" s="16"/>
      <c r="O94" s="16"/>
      <c r="P94" s="16"/>
      <c r="Q94" s="16"/>
      <c r="R94" s="16"/>
    </row>
    <row r="95" spans="1:18" s="20" customFormat="1" ht="19.5" customHeight="1">
      <c r="A95" s="23">
        <v>6</v>
      </c>
      <c r="B95" s="355" t="s">
        <v>196</v>
      </c>
      <c r="C95" s="355"/>
      <c r="D95" s="355"/>
      <c r="E95" s="355"/>
      <c r="F95" s="355"/>
      <c r="G95" s="356"/>
      <c r="H95" s="19"/>
      <c r="I95" s="16"/>
      <c r="J95" s="16"/>
      <c r="K95" s="16"/>
      <c r="L95" s="16"/>
      <c r="M95" s="16"/>
      <c r="N95" s="16"/>
      <c r="O95" s="16"/>
      <c r="P95" s="16"/>
      <c r="Q95" s="16"/>
      <c r="R95" s="16"/>
    </row>
    <row r="96" spans="1:18" s="20" customFormat="1" ht="22.5" customHeight="1">
      <c r="A96" s="23">
        <v>7</v>
      </c>
      <c r="B96" s="385" t="s">
        <v>197</v>
      </c>
      <c r="C96" s="385"/>
      <c r="D96" s="385"/>
      <c r="E96" s="385"/>
      <c r="F96" s="385"/>
      <c r="G96" s="386"/>
      <c r="H96" s="76"/>
      <c r="I96" s="16"/>
      <c r="J96" s="16"/>
      <c r="K96" s="16"/>
      <c r="L96" s="16"/>
      <c r="M96" s="16"/>
      <c r="N96" s="16"/>
      <c r="O96" s="16"/>
      <c r="P96" s="16"/>
      <c r="Q96" s="16"/>
      <c r="R96" s="16"/>
    </row>
    <row r="97" spans="1:18" s="20" customFormat="1">
      <c r="A97" s="125"/>
      <c r="B97" s="390"/>
      <c r="C97" s="390"/>
      <c r="D97" s="390"/>
      <c r="E97" s="390"/>
      <c r="F97" s="390"/>
      <c r="G97" s="391"/>
      <c r="H97" s="19"/>
      <c r="I97" s="16"/>
      <c r="J97" s="16"/>
      <c r="K97" s="16"/>
      <c r="L97" s="16"/>
      <c r="M97" s="16"/>
      <c r="N97" s="16"/>
      <c r="O97" s="16"/>
      <c r="P97" s="16"/>
      <c r="Q97" s="16"/>
      <c r="R97" s="16"/>
    </row>
    <row r="98" spans="1:18" s="20" customFormat="1" ht="205.5" customHeight="1">
      <c r="A98" s="16"/>
      <c r="B98" s="16"/>
      <c r="C98" s="17"/>
      <c r="D98" s="17"/>
      <c r="E98" s="18"/>
      <c r="F98" s="18"/>
      <c r="G98" s="16"/>
      <c r="I98" s="16"/>
      <c r="J98" s="16"/>
      <c r="K98" s="16"/>
      <c r="L98" s="16"/>
      <c r="M98" s="16"/>
      <c r="N98" s="16"/>
      <c r="O98" s="16"/>
      <c r="P98" s="16"/>
      <c r="Q98" s="16"/>
      <c r="R98" s="16"/>
    </row>
    <row r="99" spans="1:18" s="20" customFormat="1" ht="14">
      <c r="A99" s="387" t="s">
        <v>144</v>
      </c>
      <c r="B99" s="388"/>
      <c r="C99" s="388"/>
      <c r="D99" s="388"/>
      <c r="E99" s="388"/>
      <c r="F99" s="388"/>
      <c r="G99" s="389"/>
      <c r="H99" s="76"/>
      <c r="I99" s="16"/>
      <c r="J99" s="16"/>
      <c r="K99" s="16"/>
      <c r="L99" s="16"/>
      <c r="M99" s="16"/>
      <c r="N99" s="16"/>
      <c r="O99" s="16"/>
      <c r="P99" s="16"/>
      <c r="Q99" s="16"/>
      <c r="R99" s="16"/>
    </row>
    <row r="100" spans="1:18" s="20" customFormat="1">
      <c r="A100" s="16"/>
      <c r="B100" s="16"/>
      <c r="C100" s="18"/>
      <c r="D100" s="16"/>
      <c r="E100" s="18"/>
      <c r="F100" s="18"/>
      <c r="G100" s="16"/>
      <c r="I100" s="16"/>
      <c r="J100" s="16"/>
      <c r="K100" s="16"/>
      <c r="L100" s="16"/>
      <c r="M100" s="16"/>
      <c r="N100" s="16"/>
      <c r="O100" s="16"/>
      <c r="P100" s="16"/>
      <c r="Q100" s="16"/>
      <c r="R100" s="16"/>
    </row>
    <row r="101" spans="1:18" s="20" customFormat="1" ht="42" customHeight="1">
      <c r="A101" s="53"/>
      <c r="B101" s="383" t="s">
        <v>36</v>
      </c>
      <c r="C101" s="384"/>
      <c r="D101" s="383" t="s">
        <v>37</v>
      </c>
      <c r="E101" s="384"/>
      <c r="F101" s="383" t="s">
        <v>38</v>
      </c>
      <c r="G101" s="384"/>
      <c r="I101" s="16"/>
      <c r="J101" s="16"/>
      <c r="K101" s="16"/>
      <c r="L101" s="16"/>
      <c r="M101" s="16"/>
      <c r="N101" s="16"/>
      <c r="O101" s="16"/>
      <c r="P101" s="16"/>
      <c r="Q101" s="16"/>
      <c r="R101" s="16"/>
    </row>
    <row r="102" spans="1:18" s="20" customFormat="1" ht="42" customHeight="1">
      <c r="A102" s="2" t="s">
        <v>75</v>
      </c>
      <c r="B102" s="341"/>
      <c r="C102" s="342"/>
      <c r="D102" s="341"/>
      <c r="E102" s="342"/>
      <c r="F102" s="341"/>
      <c r="G102" s="347"/>
      <c r="I102" s="16"/>
      <c r="J102" s="16"/>
      <c r="K102" s="16"/>
      <c r="L102" s="16"/>
      <c r="M102" s="16"/>
      <c r="N102" s="16"/>
      <c r="O102" s="16"/>
      <c r="P102" s="16"/>
      <c r="Q102" s="16"/>
      <c r="R102" s="16"/>
    </row>
    <row r="103" spans="1:18" s="20" customFormat="1" ht="42" customHeight="1">
      <c r="A103" s="2" t="s">
        <v>76</v>
      </c>
      <c r="B103" s="341"/>
      <c r="C103" s="342"/>
      <c r="D103" s="341"/>
      <c r="E103" s="342"/>
      <c r="F103" s="341"/>
      <c r="G103" s="347"/>
      <c r="I103" s="16"/>
      <c r="J103" s="16"/>
      <c r="K103" s="16"/>
      <c r="L103" s="16"/>
      <c r="M103" s="16"/>
      <c r="N103" s="16"/>
      <c r="O103" s="16"/>
      <c r="P103" s="16"/>
      <c r="Q103" s="16"/>
      <c r="R103" s="16"/>
    </row>
    <row r="104" spans="1:18" s="20" customFormat="1" ht="42" customHeight="1">
      <c r="A104" s="2" t="s">
        <v>77</v>
      </c>
      <c r="B104" s="343"/>
      <c r="C104" s="344"/>
      <c r="D104" s="343"/>
      <c r="E104" s="344"/>
      <c r="F104" s="343"/>
      <c r="G104" s="348"/>
      <c r="H104" s="15"/>
      <c r="I104" s="19"/>
      <c r="J104" s="16"/>
      <c r="K104" s="16"/>
      <c r="L104" s="16"/>
      <c r="M104" s="16"/>
      <c r="N104" s="16"/>
      <c r="O104" s="16"/>
      <c r="P104" s="16"/>
      <c r="Q104" s="16"/>
      <c r="R104" s="16"/>
    </row>
    <row r="105" spans="1:18" s="20" customFormat="1" ht="42" customHeight="1">
      <c r="A105" s="2" t="s">
        <v>78</v>
      </c>
      <c r="B105" s="345"/>
      <c r="C105" s="346"/>
      <c r="D105" s="345"/>
      <c r="E105" s="346"/>
      <c r="F105" s="345"/>
      <c r="G105" s="349"/>
      <c r="H105" s="15"/>
      <c r="I105" s="19"/>
      <c r="J105" s="16"/>
      <c r="K105" s="16"/>
      <c r="L105" s="16"/>
      <c r="M105" s="16"/>
      <c r="N105" s="16"/>
      <c r="O105" s="16"/>
      <c r="P105" s="16"/>
      <c r="Q105" s="16"/>
      <c r="R105" s="16"/>
    </row>
    <row r="106" spans="1:18" s="20" customFormat="1" ht="42" customHeight="1">
      <c r="A106" s="16"/>
      <c r="B106" s="16"/>
      <c r="C106" s="18"/>
      <c r="D106" s="16"/>
      <c r="E106" s="18"/>
      <c r="F106" s="5"/>
      <c r="G106" s="5"/>
      <c r="H106" s="15"/>
      <c r="I106" s="19"/>
      <c r="J106" s="16"/>
      <c r="K106" s="16"/>
      <c r="L106" s="16"/>
      <c r="M106" s="16"/>
      <c r="N106" s="16"/>
      <c r="O106" s="16"/>
      <c r="P106" s="16"/>
      <c r="Q106" s="16"/>
      <c r="R106" s="16"/>
    </row>
    <row r="107" spans="1:18" s="20" customFormat="1" ht="42" customHeight="1">
      <c r="A107" s="16"/>
      <c r="B107" s="16"/>
      <c r="C107" s="18"/>
      <c r="D107" s="16"/>
      <c r="E107" s="17"/>
      <c r="F107" s="17"/>
      <c r="G107" s="18"/>
      <c r="H107" s="5"/>
      <c r="I107" s="5"/>
      <c r="J107" s="15"/>
      <c r="K107" s="19"/>
      <c r="L107" s="16"/>
      <c r="M107" s="16"/>
      <c r="N107" s="16"/>
      <c r="O107" s="16"/>
      <c r="P107" s="16"/>
      <c r="Q107" s="16"/>
      <c r="R107" s="16"/>
    </row>
    <row r="108" spans="1:18" s="20" customFormat="1" ht="42" customHeight="1">
      <c r="A108" s="16"/>
      <c r="B108" s="16"/>
      <c r="C108" s="17"/>
      <c r="D108" s="17"/>
      <c r="E108" s="18"/>
      <c r="F108" s="18"/>
      <c r="G108" s="16"/>
      <c r="H108" s="17"/>
      <c r="I108" s="17"/>
      <c r="J108" s="18"/>
      <c r="K108" s="5"/>
      <c r="L108" s="5"/>
      <c r="M108" s="15"/>
      <c r="N108" s="19"/>
      <c r="O108" s="16"/>
      <c r="P108" s="16"/>
      <c r="Q108" s="16"/>
      <c r="R108" s="16"/>
    </row>
    <row r="109" spans="1:18" ht="26.25" customHeight="1">
      <c r="A109" s="24"/>
      <c r="B109" s="5"/>
      <c r="C109" s="5"/>
      <c r="D109" s="5"/>
      <c r="E109" s="5"/>
      <c r="F109" s="5"/>
      <c r="G109" s="5"/>
      <c r="H109" s="5"/>
      <c r="I109" s="5"/>
      <c r="J109" s="5"/>
      <c r="K109" s="5"/>
      <c r="L109" s="5"/>
      <c r="M109" s="15"/>
      <c r="N109" s="15"/>
      <c r="O109" s="5"/>
      <c r="P109" s="5"/>
      <c r="Q109" s="5"/>
      <c r="R109" s="5"/>
    </row>
    <row r="110" spans="1:18" ht="26.25" customHeight="1">
      <c r="A110" s="24"/>
      <c r="B110" s="5"/>
      <c r="C110" s="5"/>
      <c r="D110" s="5"/>
      <c r="E110" s="5"/>
      <c r="F110" s="5"/>
      <c r="G110" s="5"/>
      <c r="H110" s="5"/>
      <c r="I110" s="5"/>
      <c r="J110" s="5"/>
      <c r="K110" s="5"/>
      <c r="L110" s="5"/>
      <c r="M110" s="15"/>
      <c r="N110" s="15"/>
      <c r="O110" s="5"/>
      <c r="P110" s="5"/>
      <c r="Q110" s="5"/>
      <c r="R110" s="5"/>
    </row>
    <row r="111" spans="1:18" ht="26.25" customHeight="1">
      <c r="A111" s="24"/>
      <c r="B111" s="5"/>
      <c r="C111" s="5"/>
      <c r="D111" s="5"/>
      <c r="E111" s="5"/>
      <c r="F111" s="5"/>
      <c r="G111" s="5"/>
      <c r="H111" s="5"/>
      <c r="I111" s="5"/>
      <c r="J111" s="5"/>
      <c r="K111" s="5"/>
      <c r="L111" s="5"/>
      <c r="M111" s="15"/>
      <c r="N111" s="15"/>
      <c r="O111" s="5"/>
      <c r="P111" s="5"/>
      <c r="Q111" s="5"/>
      <c r="R111" s="5"/>
    </row>
    <row r="112" spans="1:18" ht="26.25" customHeight="1">
      <c r="A112" s="24"/>
      <c r="B112" s="5"/>
      <c r="C112" s="5"/>
      <c r="D112" s="5"/>
      <c r="E112" s="5"/>
      <c r="F112" s="5"/>
      <c r="G112" s="5"/>
      <c r="H112" s="5"/>
      <c r="I112" s="5"/>
      <c r="J112" s="5"/>
      <c r="K112" s="5"/>
      <c r="L112" s="5"/>
      <c r="M112" s="15"/>
      <c r="N112" s="15"/>
      <c r="O112" s="5"/>
      <c r="P112" s="5"/>
      <c r="Q112" s="5"/>
      <c r="R112" s="5"/>
    </row>
    <row r="113" spans="1:24" ht="26.25" customHeight="1">
      <c r="A113" s="24"/>
      <c r="B113" s="5"/>
      <c r="C113" s="5"/>
      <c r="D113" s="5"/>
      <c r="E113" s="5"/>
      <c r="F113" s="5"/>
      <c r="G113" s="5"/>
      <c r="H113" s="5"/>
      <c r="I113" s="5"/>
      <c r="J113" s="5"/>
      <c r="K113" s="5"/>
      <c r="L113" s="5"/>
      <c r="M113" s="15"/>
      <c r="N113" s="15"/>
      <c r="O113" s="5"/>
      <c r="P113" s="5"/>
      <c r="Q113" s="5"/>
      <c r="R113" s="5"/>
    </row>
    <row r="114" spans="1:24" ht="26.25" customHeight="1">
      <c r="A114" s="24"/>
      <c r="B114" s="5"/>
      <c r="C114" s="5"/>
      <c r="D114" s="5"/>
      <c r="E114" s="5"/>
      <c r="F114" s="5"/>
      <c r="G114" s="5"/>
      <c r="H114" s="5"/>
      <c r="I114" s="5"/>
      <c r="J114" s="5"/>
      <c r="K114" s="5"/>
      <c r="L114" s="5"/>
      <c r="M114" s="15"/>
      <c r="N114" s="15"/>
      <c r="O114" s="5"/>
      <c r="P114" s="5"/>
      <c r="Q114" s="5"/>
      <c r="R114" s="5"/>
    </row>
    <row r="115" spans="1:24" ht="26.25" customHeight="1">
      <c r="A115" s="24"/>
      <c r="B115" s="5"/>
      <c r="C115" s="5"/>
      <c r="D115" s="5"/>
      <c r="E115" s="5"/>
      <c r="F115" s="5"/>
      <c r="G115" s="5"/>
      <c r="H115" s="5"/>
      <c r="I115" s="5"/>
      <c r="J115" s="5"/>
      <c r="K115" s="5"/>
      <c r="L115" s="5"/>
      <c r="M115" s="5"/>
      <c r="N115" s="15"/>
      <c r="O115" s="5"/>
      <c r="P115" s="5"/>
      <c r="Q115" s="5"/>
      <c r="R115" s="5"/>
    </row>
    <row r="116" spans="1:24" ht="26.25" customHeight="1">
      <c r="A116" s="24"/>
      <c r="B116" s="5"/>
      <c r="C116" s="5"/>
      <c r="D116" s="5"/>
      <c r="E116" s="5"/>
      <c r="F116" s="5"/>
      <c r="G116" s="5"/>
      <c r="H116" s="5"/>
      <c r="I116" s="5"/>
      <c r="J116" s="5"/>
      <c r="K116" s="5"/>
      <c r="L116" s="5"/>
      <c r="M116" s="5"/>
      <c r="N116" s="15"/>
      <c r="O116" s="5"/>
      <c r="P116" s="5"/>
      <c r="Q116" s="5"/>
      <c r="R116" s="5"/>
    </row>
    <row r="117" spans="1:24" ht="26.25" customHeight="1">
      <c r="A117" s="24"/>
      <c r="B117" s="5"/>
      <c r="C117" s="5"/>
      <c r="D117" s="5"/>
      <c r="E117" s="5"/>
      <c r="F117" s="5"/>
      <c r="G117" s="5"/>
      <c r="H117" s="5"/>
      <c r="I117" s="5"/>
      <c r="J117" s="5"/>
      <c r="K117" s="5"/>
      <c r="L117" s="5"/>
      <c r="M117" s="5"/>
      <c r="N117" s="15"/>
      <c r="O117" s="5"/>
      <c r="P117" s="5"/>
      <c r="Q117" s="5"/>
      <c r="R117" s="5"/>
    </row>
    <row r="118" spans="1:24" ht="26.25" customHeight="1">
      <c r="A118" s="24"/>
      <c r="B118" s="5"/>
      <c r="C118" s="5"/>
      <c r="D118" s="5"/>
      <c r="E118" s="5"/>
      <c r="F118" s="5"/>
      <c r="G118" s="5"/>
      <c r="H118" s="5"/>
      <c r="I118" s="5"/>
      <c r="J118" s="5"/>
      <c r="K118" s="5"/>
      <c r="L118" s="5"/>
      <c r="M118" s="5"/>
      <c r="N118" s="15"/>
      <c r="O118" s="5"/>
      <c r="P118" s="5"/>
      <c r="Q118" s="5"/>
      <c r="R118" s="5"/>
    </row>
    <row r="119" spans="1:24" ht="26.25" customHeight="1">
      <c r="A119" s="24"/>
      <c r="B119" s="5"/>
      <c r="C119" s="5"/>
      <c r="D119" s="5"/>
      <c r="E119" s="5"/>
      <c r="F119" s="5"/>
      <c r="G119" s="5"/>
      <c r="H119" s="5"/>
      <c r="I119" s="5"/>
      <c r="J119" s="5"/>
      <c r="K119" s="5"/>
      <c r="L119" s="5"/>
      <c r="M119" s="5"/>
      <c r="N119" s="15"/>
      <c r="O119" s="5"/>
      <c r="P119" s="5"/>
      <c r="Q119" s="5"/>
      <c r="R119" s="5"/>
    </row>
    <row r="120" spans="1:24" ht="26.25" customHeight="1">
      <c r="A120" s="24"/>
      <c r="B120" s="5"/>
      <c r="C120" s="5"/>
      <c r="D120" s="5"/>
      <c r="E120" s="5"/>
      <c r="F120" s="5"/>
      <c r="G120" s="5"/>
      <c r="H120" s="5"/>
      <c r="I120" s="5"/>
      <c r="J120" s="5"/>
      <c r="K120" s="5"/>
      <c r="L120" s="5"/>
      <c r="M120" s="5"/>
      <c r="N120" s="15"/>
      <c r="O120" s="5"/>
      <c r="P120" s="5"/>
      <c r="Q120" s="5"/>
      <c r="R120" s="5"/>
    </row>
    <row r="121" spans="1:24" ht="26.25" customHeight="1">
      <c r="A121" s="24"/>
      <c r="B121" s="5"/>
      <c r="C121" s="5"/>
      <c r="D121" s="5"/>
      <c r="E121" s="5"/>
      <c r="F121" s="5"/>
      <c r="G121" s="5"/>
      <c r="H121" s="5"/>
      <c r="I121" s="5"/>
      <c r="J121" s="5"/>
      <c r="K121" s="5"/>
      <c r="L121" s="5"/>
      <c r="M121" s="5"/>
      <c r="N121" s="15"/>
      <c r="O121" s="5"/>
      <c r="P121" s="5"/>
      <c r="Q121" s="5"/>
      <c r="R121" s="5"/>
    </row>
    <row r="122" spans="1:24" ht="41.25" customHeight="1">
      <c r="A122" s="24"/>
      <c r="B122" s="5"/>
      <c r="C122" s="5"/>
      <c r="D122" s="5"/>
      <c r="E122" s="5"/>
      <c r="F122" s="5"/>
      <c r="G122" s="5"/>
      <c r="H122" s="5"/>
      <c r="I122" s="5"/>
      <c r="J122" s="5"/>
      <c r="K122" s="5"/>
      <c r="L122" s="5"/>
      <c r="M122" s="5"/>
      <c r="N122" s="15"/>
      <c r="O122" s="15"/>
      <c r="P122" s="15"/>
      <c r="Q122" s="15"/>
      <c r="R122" s="15"/>
      <c r="S122" s="15"/>
      <c r="T122" s="15"/>
      <c r="U122" s="15"/>
      <c r="V122" s="15"/>
      <c r="W122" s="15"/>
      <c r="X122" s="15"/>
    </row>
    <row r="123" spans="1:24" ht="51" customHeight="1">
      <c r="A123" s="5"/>
      <c r="B123" s="5"/>
      <c r="C123" s="5"/>
      <c r="D123" s="5"/>
      <c r="E123" s="5"/>
      <c r="F123" s="5"/>
      <c r="G123" s="5"/>
      <c r="H123" s="5"/>
      <c r="I123" s="5"/>
      <c r="J123" s="5"/>
      <c r="K123" s="5"/>
      <c r="L123" s="5"/>
      <c r="M123" s="5"/>
      <c r="N123" s="15"/>
      <c r="O123" s="15"/>
      <c r="P123" s="15"/>
      <c r="Q123" s="15"/>
      <c r="R123" s="15"/>
      <c r="S123" s="15"/>
      <c r="T123" s="15"/>
      <c r="U123" s="15"/>
      <c r="V123" s="15"/>
      <c r="W123" s="15"/>
      <c r="X123" s="15"/>
    </row>
    <row r="124" spans="1:24" ht="51" customHeight="1">
      <c r="A124" s="5"/>
      <c r="B124" s="5"/>
      <c r="C124" s="5"/>
      <c r="D124" s="5"/>
      <c r="E124" s="5"/>
      <c r="F124" s="5"/>
      <c r="G124" s="5"/>
      <c r="H124" s="5"/>
      <c r="I124" s="5"/>
      <c r="J124" s="5"/>
      <c r="K124" s="5"/>
      <c r="L124" s="5"/>
      <c r="M124" s="5"/>
      <c r="N124" s="15"/>
      <c r="O124" s="15"/>
      <c r="P124" s="15"/>
      <c r="Q124" s="15"/>
      <c r="R124" s="15"/>
      <c r="S124" s="15"/>
      <c r="T124" s="15"/>
      <c r="U124" s="15"/>
      <c r="V124" s="15"/>
      <c r="W124" s="15"/>
      <c r="X124" s="15"/>
    </row>
    <row r="125" spans="1:24" ht="51" customHeight="1">
      <c r="A125" s="5"/>
      <c r="B125" s="5"/>
      <c r="C125" s="5"/>
      <c r="D125" s="5"/>
      <c r="E125" s="5"/>
      <c r="F125" s="5"/>
      <c r="G125" s="5"/>
      <c r="H125" s="5"/>
      <c r="I125" s="5"/>
      <c r="J125" s="5"/>
      <c r="K125" s="5"/>
      <c r="L125" s="5"/>
      <c r="M125" s="5"/>
      <c r="N125" s="5"/>
      <c r="O125" s="5"/>
      <c r="P125" s="15"/>
      <c r="Q125" s="15"/>
      <c r="R125" s="15"/>
      <c r="S125" s="15"/>
      <c r="T125" s="15"/>
      <c r="U125" s="15"/>
      <c r="V125" s="15"/>
      <c r="W125" s="15"/>
      <c r="X125" s="15"/>
    </row>
    <row r="126" spans="1:24" ht="51" customHeight="1">
      <c r="A126" s="5"/>
      <c r="B126" s="5"/>
      <c r="C126" s="5"/>
      <c r="D126" s="5"/>
      <c r="E126" s="5"/>
      <c r="F126" s="5"/>
      <c r="G126" s="5"/>
      <c r="H126" s="5"/>
      <c r="I126" s="5"/>
      <c r="J126" s="5"/>
      <c r="K126" s="5"/>
      <c r="L126" s="5"/>
      <c r="M126" s="5"/>
      <c r="N126" s="5"/>
      <c r="O126" s="5"/>
      <c r="P126" s="5"/>
      <c r="Q126" s="5"/>
      <c r="R126" s="5"/>
    </row>
    <row r="127" spans="1:24" ht="51" customHeight="1">
      <c r="A127" s="5"/>
      <c r="B127" s="5"/>
      <c r="C127" s="5"/>
      <c r="D127" s="5"/>
      <c r="E127" s="5"/>
      <c r="F127" s="5"/>
      <c r="G127" s="5"/>
      <c r="H127" s="5"/>
      <c r="I127" s="5"/>
      <c r="J127" s="5"/>
      <c r="K127" s="5"/>
      <c r="L127" s="5"/>
      <c r="M127" s="5"/>
      <c r="N127" s="5"/>
      <c r="O127" s="5"/>
      <c r="P127" s="5"/>
      <c r="Q127" s="5"/>
      <c r="R127" s="5"/>
    </row>
    <row r="128" spans="1:24">
      <c r="A128" s="24"/>
      <c r="B128" s="5"/>
      <c r="C128" s="5"/>
      <c r="D128" s="5"/>
      <c r="E128" s="5"/>
      <c r="F128" s="5"/>
      <c r="G128" s="5"/>
      <c r="H128" s="5"/>
      <c r="I128" s="5"/>
      <c r="J128" s="5"/>
      <c r="K128" s="5"/>
      <c r="L128" s="5"/>
      <c r="M128" s="5"/>
      <c r="N128" s="5"/>
      <c r="O128" s="5"/>
      <c r="P128" s="5"/>
      <c r="Q128" s="5"/>
      <c r="R128" s="5"/>
    </row>
    <row r="129" spans="1:18">
      <c r="A129" s="24"/>
      <c r="B129" s="5"/>
      <c r="C129" s="5"/>
      <c r="D129" s="5"/>
      <c r="E129" s="5"/>
      <c r="F129" s="5"/>
      <c r="G129" s="5"/>
      <c r="H129" s="5"/>
      <c r="I129" s="5"/>
      <c r="J129" s="5"/>
      <c r="K129" s="5"/>
      <c r="L129" s="5"/>
      <c r="M129" s="5"/>
      <c r="N129" s="5"/>
      <c r="O129" s="5"/>
      <c r="P129" s="5"/>
      <c r="Q129" s="5"/>
      <c r="R129" s="5"/>
    </row>
    <row r="130" spans="1:18">
      <c r="A130" s="24"/>
      <c r="B130" s="5"/>
      <c r="C130" s="5"/>
      <c r="D130" s="5"/>
      <c r="E130" s="5"/>
      <c r="F130" s="5"/>
      <c r="G130" s="5"/>
      <c r="H130" s="5"/>
      <c r="I130" s="5"/>
      <c r="J130" s="5"/>
      <c r="K130" s="5"/>
      <c r="L130" s="5"/>
      <c r="M130" s="5"/>
      <c r="N130" s="5"/>
      <c r="O130" s="5"/>
      <c r="P130" s="5"/>
      <c r="Q130" s="5"/>
      <c r="R130" s="5"/>
    </row>
    <row r="131" spans="1:18">
      <c r="A131" s="24"/>
      <c r="B131" s="5"/>
      <c r="C131" s="5"/>
      <c r="D131" s="5"/>
      <c r="E131" s="5"/>
      <c r="F131" s="5"/>
      <c r="G131" s="5"/>
      <c r="H131" s="5"/>
      <c r="I131" s="5"/>
      <c r="J131" s="5"/>
      <c r="K131" s="5"/>
      <c r="L131" s="5"/>
      <c r="M131" s="5"/>
      <c r="N131" s="5"/>
      <c r="O131" s="5"/>
      <c r="P131" s="5"/>
      <c r="Q131" s="5"/>
      <c r="R131" s="5"/>
    </row>
    <row r="132" spans="1:18">
      <c r="A132" s="24"/>
      <c r="B132" s="5"/>
      <c r="C132" s="5"/>
      <c r="D132" s="5"/>
      <c r="E132" s="5"/>
      <c r="F132" s="5"/>
      <c r="G132" s="5"/>
      <c r="H132" s="5"/>
      <c r="I132" s="5"/>
      <c r="J132" s="5"/>
      <c r="K132" s="5"/>
      <c r="L132" s="5"/>
      <c r="M132" s="5"/>
      <c r="N132" s="5"/>
      <c r="O132" s="5"/>
      <c r="P132" s="5"/>
      <c r="Q132" s="5"/>
      <c r="R132" s="5"/>
    </row>
    <row r="133" spans="1:18">
      <c r="A133" s="24"/>
      <c r="B133" s="5"/>
      <c r="C133" s="5"/>
      <c r="D133" s="5"/>
      <c r="E133" s="5"/>
      <c r="F133" s="5"/>
      <c r="G133" s="5"/>
      <c r="H133" s="5"/>
      <c r="I133" s="5"/>
      <c r="J133" s="5"/>
      <c r="K133" s="5"/>
      <c r="L133" s="5"/>
      <c r="M133" s="5"/>
      <c r="N133" s="5"/>
      <c r="O133" s="5"/>
      <c r="P133" s="5"/>
      <c r="Q133" s="5"/>
      <c r="R133" s="5"/>
    </row>
    <row r="134" spans="1:18">
      <c r="A134" s="24"/>
      <c r="B134" s="5"/>
      <c r="C134" s="5"/>
      <c r="D134" s="5"/>
      <c r="E134" s="5"/>
      <c r="F134" s="5"/>
      <c r="G134" s="5"/>
      <c r="H134" s="5"/>
      <c r="I134" s="5"/>
      <c r="J134" s="5"/>
      <c r="K134" s="5"/>
      <c r="L134" s="5"/>
      <c r="M134" s="5"/>
      <c r="N134" s="5"/>
      <c r="O134" s="5"/>
      <c r="P134" s="5"/>
      <c r="Q134" s="5"/>
      <c r="R134" s="5"/>
    </row>
    <row r="135" spans="1:18">
      <c r="A135" s="24"/>
      <c r="B135" s="5"/>
      <c r="C135" s="5"/>
      <c r="D135" s="5"/>
      <c r="E135" s="5"/>
      <c r="F135" s="5"/>
      <c r="G135" s="5"/>
      <c r="H135" s="5"/>
      <c r="I135" s="5"/>
      <c r="J135" s="5"/>
      <c r="K135" s="5"/>
      <c r="L135" s="5"/>
      <c r="M135" s="5"/>
      <c r="N135" s="5"/>
      <c r="O135" s="5"/>
      <c r="P135" s="5"/>
      <c r="Q135" s="5"/>
      <c r="R135" s="5"/>
    </row>
    <row r="136" spans="1:18">
      <c r="A136" s="24"/>
      <c r="B136" s="5"/>
      <c r="C136" s="5"/>
      <c r="D136" s="5"/>
      <c r="E136" s="5"/>
      <c r="F136" s="5"/>
      <c r="G136" s="5"/>
      <c r="H136" s="5"/>
      <c r="I136" s="5"/>
      <c r="J136" s="5"/>
      <c r="K136" s="5"/>
      <c r="L136" s="5"/>
      <c r="M136" s="5"/>
      <c r="N136" s="5"/>
      <c r="O136" s="5"/>
      <c r="P136" s="5"/>
      <c r="Q136" s="5"/>
      <c r="R136" s="5"/>
    </row>
    <row r="137" spans="1:18">
      <c r="I137" s="5"/>
      <c r="J137" s="5"/>
      <c r="K137" s="5"/>
      <c r="L137" s="5"/>
      <c r="M137" s="5"/>
      <c r="N137" s="5"/>
      <c r="O137" s="5"/>
      <c r="P137" s="5"/>
      <c r="Q137" s="5"/>
      <c r="R137" s="5"/>
    </row>
    <row r="138" spans="1:18">
      <c r="I138" s="5"/>
      <c r="J138" s="5"/>
      <c r="K138" s="5"/>
      <c r="L138" s="5"/>
      <c r="M138" s="5"/>
      <c r="N138" s="5"/>
      <c r="O138" s="5"/>
      <c r="P138" s="5"/>
      <c r="Q138" s="5"/>
      <c r="R138" s="5"/>
    </row>
  </sheetData>
  <sheetProtection password="FE11" sheet="1" objects="1" scenarios="1" selectLockedCells="1"/>
  <dataConsolidate/>
  <mergeCells count="51">
    <mergeCell ref="A19:F19"/>
    <mergeCell ref="D41:E41"/>
    <mergeCell ref="D42:E42"/>
    <mergeCell ref="A20:G20"/>
    <mergeCell ref="A4:B4"/>
    <mergeCell ref="D4:G4"/>
    <mergeCell ref="D37:E37"/>
    <mergeCell ref="A27:G27"/>
    <mergeCell ref="F28:G28"/>
    <mergeCell ref="D101:E101"/>
    <mergeCell ref="B101:C101"/>
    <mergeCell ref="F101:G101"/>
    <mergeCell ref="B96:G96"/>
    <mergeCell ref="B94:G94"/>
    <mergeCell ref="A99:G99"/>
    <mergeCell ref="B97:G97"/>
    <mergeCell ref="B95:G95"/>
    <mergeCell ref="A45:G45"/>
    <mergeCell ref="B89:G89"/>
    <mergeCell ref="C85:D85"/>
    <mergeCell ref="C84:D84"/>
    <mergeCell ref="C83:D83"/>
    <mergeCell ref="C82:D82"/>
    <mergeCell ref="C86:D86"/>
    <mergeCell ref="A73:G73"/>
    <mergeCell ref="F54:G54"/>
    <mergeCell ref="F61:G61"/>
    <mergeCell ref="B93:G93"/>
    <mergeCell ref="B92:G92"/>
    <mergeCell ref="B91:G91"/>
    <mergeCell ref="B90:G90"/>
    <mergeCell ref="B65:G65"/>
    <mergeCell ref="A74:B74"/>
    <mergeCell ref="A72:B72"/>
    <mergeCell ref="C80:D80"/>
    <mergeCell ref="A1:G1"/>
    <mergeCell ref="B102:C102"/>
    <mergeCell ref="B103:C103"/>
    <mergeCell ref="B104:C104"/>
    <mergeCell ref="B105:C105"/>
    <mergeCell ref="D102:E102"/>
    <mergeCell ref="D103:E103"/>
    <mergeCell ref="D104:E104"/>
    <mergeCell ref="D105:E105"/>
    <mergeCell ref="F102:G102"/>
    <mergeCell ref="F103:G103"/>
    <mergeCell ref="F104:G104"/>
    <mergeCell ref="F105:G105"/>
    <mergeCell ref="A2:C2"/>
    <mergeCell ref="A3:B3"/>
    <mergeCell ref="D3:G3"/>
  </mergeCells>
  <phoneticPr fontId="9" type="noConversion"/>
  <dataValidations disablePrompts="1" count="7">
    <dataValidation type="list" allowBlank="1" showInputMessage="1" showErrorMessage="1" sqref="C30">
      <formula1>FUEL_TYPE</formula1>
    </dataValidation>
    <dataValidation type="list" allowBlank="1" showInputMessage="1" showErrorMessage="1" sqref="D30">
      <formula1>FUEL_SOURCE</formula1>
    </dataValidation>
    <dataValidation type="list" allowBlank="1" showInputMessage="1" showErrorMessage="1" sqref="B30">
      <formula1>TECHNOLOGY_TYPE</formula1>
    </dataValidation>
    <dataValidation type="list" allowBlank="1" showInputMessage="1" showErrorMessage="1" sqref="E22">
      <formula1>GENERATION_TYPE</formula1>
    </dataValidation>
    <dataValidation type="list" allowBlank="1" showInputMessage="1" showErrorMessage="1" sqref="F22">
      <formula1>AES</formula1>
    </dataValidation>
    <dataValidation type="list" allowBlank="1" showInputMessage="1" showErrorMessage="1" sqref="C3:C4 G19 B32 B28">
      <formula1>YES_NO_OPTION</formula1>
    </dataValidation>
    <dataValidation type="list" allowBlank="1" showInputMessage="1" showErrorMessage="1" sqref="B16">
      <formula1>CUSTOMER_TYPE</formula1>
    </dataValidation>
  </dataValidations>
  <pageMargins left="0.25" right="0.25" top="1.25" bottom="0.25" header="0.3" footer="0.3"/>
  <pageSetup scale="75" fitToWidth="0" fitToHeight="0" orientation="portrait" horizontalDpi="1200" verticalDpi="1200"/>
  <headerFooter>
    <oddHeader>&amp;L&amp;G&amp;C&amp;12&amp;K000000  &amp;"Century Gothic,Regular"2015 SELF GENERATION INCENTIVE PROGRAM: INCENTIVE CLAIM FORM
 v.3&amp;"-,Regular"/&amp;"Century Gothic,Regular"&amp;9July 2015</oddHeader>
    <oddFooter>&amp;L&amp;D&amp;C2015 Incentive Claim Form&amp;R&amp;P</oddFooter>
  </headerFooter>
  <rowBreaks count="2" manualBreakCount="2">
    <brk id="28" max="6" man="1"/>
    <brk id="74" max="6" man="1"/>
  </rowBreaks>
  <ignoredErrors>
    <ignoredError sqref="B52:B53" evalError="1"/>
  </ignoredErrors>
  <drawing r:id="rId1"/>
  <legacyDrawingHF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9"/>
  <sheetViews>
    <sheetView showGridLines="0" showRowColHeaders="0" view="pageLayout" zoomScaleNormal="130" zoomScalePageLayoutView="130" workbookViewId="0">
      <selection activeCell="B4" sqref="B4:F4"/>
    </sheetView>
  </sheetViews>
  <sheetFormatPr baseColWidth="10" defaultColWidth="8.83203125" defaultRowHeight="11" x14ac:dyDescent="0"/>
  <cols>
    <col min="1" max="1" width="8.83203125" style="97"/>
    <col min="2" max="2" width="18" style="97" customWidth="1"/>
    <col min="3" max="5" width="16.83203125" style="97" customWidth="1"/>
    <col min="6" max="6" width="20.5" style="97" customWidth="1"/>
    <col min="7" max="7" width="16.83203125" style="97" customWidth="1"/>
    <col min="8" max="8" width="15.5" style="97" bestFit="1" customWidth="1"/>
    <col min="9" max="16384" width="8.83203125" style="97"/>
  </cols>
  <sheetData>
    <row r="2" spans="2:8" ht="20">
      <c r="B2" s="406" t="s">
        <v>121</v>
      </c>
      <c r="C2" s="406"/>
      <c r="D2" s="406"/>
      <c r="E2" s="406"/>
      <c r="F2" s="406"/>
      <c r="G2" s="406"/>
      <c r="H2" s="406"/>
    </row>
    <row r="3" spans="2:8" ht="13.5" customHeight="1">
      <c r="B3" s="98"/>
      <c r="C3" s="98"/>
      <c r="D3" s="98"/>
      <c r="E3" s="98"/>
      <c r="F3" s="98"/>
      <c r="G3" s="98"/>
      <c r="H3" s="98"/>
    </row>
    <row r="4" spans="2:8" ht="15">
      <c r="B4" s="407" t="s">
        <v>122</v>
      </c>
      <c r="C4" s="407"/>
      <c r="D4" s="407"/>
      <c r="E4" s="407"/>
      <c r="F4" s="187" t="e">
        <f>ROUND(IF('2015 Incentive Claim Form'!C4="Yes",('2015 Incentive Claim Form'!C26/'2015 Incentive Claim Form'!E82)*'2015 Incentive Claim Form'!G35, "------"),0)</f>
        <v>#VALUE!</v>
      </c>
      <c r="G4" s="114" t="s">
        <v>123</v>
      </c>
      <c r="H4" s="98"/>
    </row>
    <row r="5" spans="2:8">
      <c r="B5" s="99"/>
      <c r="C5" s="99"/>
      <c r="D5" s="99"/>
      <c r="E5" s="99"/>
      <c r="F5" s="99"/>
      <c r="G5" s="98"/>
      <c r="H5" s="98"/>
    </row>
    <row r="6" spans="2:8" ht="22">
      <c r="B6" s="263" t="s">
        <v>66</v>
      </c>
      <c r="C6" s="264"/>
      <c r="D6" s="264"/>
      <c r="E6" s="264"/>
      <c r="F6" s="264"/>
      <c r="G6" s="265"/>
      <c r="H6" s="266"/>
    </row>
    <row r="7" spans="2:8">
      <c r="B7" s="100"/>
      <c r="C7" s="248" t="s">
        <v>49</v>
      </c>
      <c r="D7" s="249" t="s">
        <v>50</v>
      </c>
      <c r="E7" s="249" t="s">
        <v>67</v>
      </c>
      <c r="F7" s="247" t="s">
        <v>45</v>
      </c>
      <c r="G7" s="247"/>
      <c r="H7" s="248"/>
    </row>
    <row r="8" spans="2:8" ht="21.75" customHeight="1">
      <c r="B8" s="100" t="s">
        <v>102</v>
      </c>
      <c r="C8" s="140">
        <f>VLOOKUP('2015 Incentive Claim Form'!$B$30,Data!$H$4:$I$14,2,FALSE)</f>
        <v>0</v>
      </c>
      <c r="D8" s="141">
        <f>ROUND(C8/2,2)</f>
        <v>0</v>
      </c>
      <c r="E8" s="141">
        <f>ROUND(D8/2,2)</f>
        <v>0</v>
      </c>
      <c r="F8" s="142"/>
      <c r="G8" s="188"/>
      <c r="H8" s="189"/>
    </row>
    <row r="9" spans="2:8" ht="43.5" customHeight="1">
      <c r="B9" s="101" t="s">
        <v>104</v>
      </c>
      <c r="C9" s="190" t="e">
        <f>IF('2015 Incentive Claim Form'!B30="Advanced Energy Storage"=TRUE,IF('2015 Incentive Claim Form'!F26+F4&lt;1000,'Export to Grid Calculation'!F4,IF(1000-'2015 Incentive Claim Form'!F26&lt;0,0,1000-'2015 Incentive Claim Form'!F26)),IF('2015 Incentive Claim Form'!E26+'Export to Grid Calculation'!F4&lt;1000,'Export to Grid Calculation'!F4,IF(1000-'2015 Incentive Claim Form'!E26&lt;0,0,1000-'2015 Incentive Claim Form'!E26)))</f>
        <v>#VALUE!</v>
      </c>
      <c r="D9" s="191" t="e">
        <f>IF('2015 Incentive Claim Form'!B30="Advanced Energy Storage"=TRUE, IF(F4-C9+D10&lt;1000,F4-C9,IF(F4-C9+D10&gt;1000, 1000-D10, IF(F4-C9&lt;1000,F4-C9,1000))), IF(F4-C9+D10&lt;1000,F4-C9,IF(F4-C9+D10&gt;1000, 1000-D10, IF(F4-C9&lt;1000,F4-C9,1000))))</f>
        <v>#VALUE!</v>
      </c>
      <c r="E9" s="191" t="e">
        <f>IF('2015 Incentive Claim Form'!B30="Advanced Energy Storage"=TRUE, IF(F4-D9-C9+E10&lt;1000,F4-D9-C9,IF(F4-D9-C9+E10&gt;1000, 1000-E10, IF(F4-D9-C9&lt;1000,F4-D9-C9,1000))),  IF(F4-D9-C9+E10&lt;1000,F4-D9-C9,IF(F4-D9-C9+E10&gt;1000, 1000-E10, IF(F4-D9-C9&lt;1000,F4-D9-C9,1000))))</f>
        <v>#VALUE!</v>
      </c>
      <c r="F9" s="192" t="e">
        <f>SUM(C9:E9)</f>
        <v>#VALUE!</v>
      </c>
      <c r="G9" s="193"/>
      <c r="H9" s="194"/>
    </row>
    <row r="10" spans="2:8" ht="43.5" hidden="1" customHeight="1">
      <c r="B10" s="101" t="s">
        <v>105</v>
      </c>
      <c r="C10" s="190">
        <f>IF('2015 Incentive Claim Form'!$B$30="Advanced Energy Storage"=TRUE,IF('2015 Incentive Claim Form'!F26&gt;1000,1000,'2015 Incentive Claim Form'!F26),IF('2015 Incentive Claim Form'!E26&gt;1000,1000,'2015 Incentive Claim Form'!E26))</f>
        <v>0</v>
      </c>
      <c r="D10" s="191">
        <f>IF('2015 Incentive Claim Form'!$B$30="Advanced Energy Storage"=TRUE,IF('2015 Incentive Claim Form'!F26&gt;2000,1000,'2015 Incentive Claim Form'!F26-C10),IF('2015 Incentive Claim Form'!E26&gt;2000,1000,'2015 Incentive Claim Form'!E26-C10))</f>
        <v>0</v>
      </c>
      <c r="E10" s="191">
        <f>IF('2015 Incentive Claim Form'!$B$30="Advanced Energy Storage"=TRUE,IF('2015 Incentive Claim Form'!F26-C10-D10&gt;1000,1000,'2015 Incentive Claim Form'!F26-C10-D10),IF('2015 Incentive Claim Form'!E26-C10-D10&gt;1000,1000,'2015 Incentive Claim Form'!E26-C10-D10))</f>
        <v>0</v>
      </c>
      <c r="F10" s="192">
        <f>SUM(C10:E10)</f>
        <v>0</v>
      </c>
      <c r="G10" s="193"/>
      <c r="H10" s="194"/>
    </row>
    <row r="11" spans="2:8" ht="16.5" hidden="1" customHeight="1">
      <c r="B11" s="101" t="s">
        <v>106</v>
      </c>
      <c r="C11" s="195" t="e">
        <f>C9+C10</f>
        <v>#VALUE!</v>
      </c>
      <c r="D11" s="196" t="e">
        <f t="shared" ref="D11:E11" si="0">D9+D10</f>
        <v>#VALUE!</v>
      </c>
      <c r="E11" s="196" t="e">
        <f t="shared" si="0"/>
        <v>#VALUE!</v>
      </c>
      <c r="F11" s="197" t="e">
        <f>SUM(C11:E11)</f>
        <v>#VALUE!</v>
      </c>
      <c r="G11" s="198"/>
      <c r="H11" s="199"/>
    </row>
    <row r="12" spans="2:8" ht="3" customHeight="1">
      <c r="B12" s="62"/>
      <c r="C12" s="200"/>
      <c r="D12" s="201"/>
      <c r="E12" s="201"/>
      <c r="F12" s="201"/>
      <c r="G12" s="202"/>
      <c r="H12" s="203"/>
    </row>
    <row r="13" spans="2:8" ht="21.75" customHeight="1">
      <c r="B13" s="102" t="s">
        <v>63</v>
      </c>
      <c r="C13" s="140" t="e">
        <f>1000*(C8*C9)</f>
        <v>#VALUE!</v>
      </c>
      <c r="D13" s="140" t="e">
        <f t="shared" ref="D13:E13" si="1">1000*(D8*D9)</f>
        <v>#VALUE!</v>
      </c>
      <c r="E13" s="140" t="e">
        <f t="shared" si="1"/>
        <v>#VALUE!</v>
      </c>
      <c r="F13" s="155" t="e">
        <f>SUM(C13:E13)</f>
        <v>#VALUE!</v>
      </c>
      <c r="G13" s="204"/>
      <c r="H13" s="205"/>
    </row>
    <row r="14" spans="2:8" ht="21.75" customHeight="1">
      <c r="B14" s="102" t="s">
        <v>64</v>
      </c>
      <c r="C14" s="158" t="str">
        <f>IF('2015 Incentive Claim Form'!B32="YES",1.2*1000*(C8*C9)-C13,"0")</f>
        <v>0</v>
      </c>
      <c r="D14" s="158" t="str">
        <f>IF('2015 Incentive Claim Form'!B32="YES",1.2*1000*(D8*D9)-D13,"0")</f>
        <v>0</v>
      </c>
      <c r="E14" s="158" t="str">
        <f>IF('2015 Incentive Claim Form'!B32="YES",1.2*1000*(E8*E9)-E13,"0")</f>
        <v>0</v>
      </c>
      <c r="F14" s="160" t="str">
        <f>IF('2015 Incentive Claim Form'!B32="YES",1.2*SUM(C13:E13)-F13,"0")</f>
        <v>0</v>
      </c>
      <c r="G14" s="206"/>
      <c r="H14" s="207"/>
    </row>
    <row r="15" spans="2:8" ht="21.75" customHeight="1">
      <c r="B15" s="102" t="s">
        <v>120</v>
      </c>
      <c r="C15" s="158"/>
      <c r="D15" s="159"/>
      <c r="E15" s="159"/>
      <c r="F15" s="163">
        <f>H29</f>
        <v>0</v>
      </c>
      <c r="G15" s="379"/>
      <c r="H15" s="380"/>
    </row>
    <row r="16" spans="2:8" ht="21.75" customHeight="1">
      <c r="B16" s="102" t="s">
        <v>65</v>
      </c>
      <c r="C16" s="164"/>
      <c r="D16" s="165"/>
      <c r="E16" s="165"/>
      <c r="F16" s="208" t="e">
        <f>IF(F13+F14+F15&lt;0,0,F13+F14+F15)</f>
        <v>#VALUE!</v>
      </c>
      <c r="G16" s="209"/>
      <c r="H16" s="210"/>
    </row>
    <row r="17" spans="2:8" ht="22">
      <c r="B17" s="263" t="s">
        <v>55</v>
      </c>
      <c r="C17" s="267"/>
      <c r="D17" s="264"/>
      <c r="E17" s="264"/>
      <c r="F17" s="264"/>
      <c r="G17" s="268"/>
      <c r="H17" s="269"/>
    </row>
    <row r="18" spans="2:8">
      <c r="B18" s="121"/>
      <c r="C18" s="249" t="s">
        <v>49</v>
      </c>
      <c r="D18" s="249" t="s">
        <v>50</v>
      </c>
      <c r="E18" s="249" t="s">
        <v>67</v>
      </c>
      <c r="F18" s="249" t="s">
        <v>45</v>
      </c>
      <c r="G18" s="246"/>
      <c r="H18" s="248"/>
    </row>
    <row r="19" spans="2:8" ht="21.75" customHeight="1">
      <c r="B19" s="100" t="s">
        <v>102</v>
      </c>
      <c r="C19" s="140">
        <f>IF(OR('2015 Incentive Claim Form'!$C$30="Landfill Gas",'2015 Incentive Claim Form'!C30="Digester Gas",'2015 Incentive Claim Form'!C30="Gas derived from biomass"),Data!$M$4,0)</f>
        <v>0</v>
      </c>
      <c r="D19" s="141">
        <f>ROUND(C19/2,2)</f>
        <v>0</v>
      </c>
      <c r="E19" s="141">
        <f>ROUND(D19/2,2)</f>
        <v>0</v>
      </c>
      <c r="F19" s="169"/>
      <c r="G19" s="211"/>
      <c r="H19" s="189"/>
    </row>
    <row r="20" spans="2:8" ht="21.75" customHeight="1">
      <c r="B20" s="101" t="s">
        <v>103</v>
      </c>
      <c r="C20" s="195">
        <f>IF(AND(NOT('2015 Incentive Claim Form'!$B$30="Wind Turbine"),NOT('2015 Incentive Claim Form'!$B$30="Advanced Energy Storage"),NOT('2015 Incentive Claim Form'!$B$30="Pressure Reduction Turbine"),NOT('2015 Incentive Claim Form'!$B$30="Waste Heat to Power"),OR('2015 Incentive Claim Form'!$C$30="Landfill Gas",'2015 Incentive Claim Form'!$C$30= "Digester Gas", '2015 Incentive Claim Form'!$C$30="Gas derived from biomass")),C9,0)</f>
        <v>0</v>
      </c>
      <c r="D20" s="195">
        <f>IF(AND(NOT('2015 Incentive Claim Form'!$B$30="Wind Turbine"),NOT('2015 Incentive Claim Form'!$B$30="Advanced Energy Storage"),NOT('2015 Incentive Claim Form'!$B$30="Pressure Reduction Turbine"),NOT('2015 Incentive Claim Form'!$B$30="Waste Heat to Power"),OR('2015 Incentive Claim Form'!$C$30="Landfill Gas",'2015 Incentive Claim Form'!$C$30= "Digester Gas", '2015 Incentive Claim Form'!$C$30="Gas derived from biomass")),D9,0)</f>
        <v>0</v>
      </c>
      <c r="E20" s="195">
        <f>IF(AND(NOT('2015 Incentive Claim Form'!$B$30="Wind Turbine"),NOT('2015 Incentive Claim Form'!$B$30="Advanced Energy Storage"),NOT('2015 Incentive Claim Form'!$B$30="Pressure Reduction Turbine"),NOT('2015 Incentive Claim Form'!$B$30="Waste Heat to Power"),OR('2015 Incentive Claim Form'!$C$30="Landfill Gas",'2015 Incentive Claim Form'!$C$30= "Digester Gas", '2015 Incentive Claim Form'!$C$30="Gas derived from biomass")),E9,0)</f>
        <v>0</v>
      </c>
      <c r="F20" s="212">
        <f>SUM(C20:E20)</f>
        <v>0</v>
      </c>
      <c r="G20" s="211"/>
      <c r="H20" s="189"/>
    </row>
    <row r="21" spans="2:8" ht="3" customHeight="1">
      <c r="B21" s="103"/>
      <c r="C21" s="57"/>
      <c r="D21" s="57"/>
      <c r="E21" s="57"/>
      <c r="F21" s="57"/>
      <c r="G21" s="57"/>
      <c r="H21" s="58"/>
    </row>
    <row r="22" spans="2:8" ht="21.75" customHeight="1">
      <c r="B22" s="102" t="s">
        <v>63</v>
      </c>
      <c r="C22" s="140">
        <f>1000*C19*C20</f>
        <v>0</v>
      </c>
      <c r="D22" s="140">
        <f t="shared" ref="D22:E22" si="2">1000*D19*D20</f>
        <v>0</v>
      </c>
      <c r="E22" s="140">
        <f t="shared" si="2"/>
        <v>0</v>
      </c>
      <c r="F22" s="172">
        <f>SUM(C22:E22)</f>
        <v>0</v>
      </c>
      <c r="G22" s="213"/>
      <c r="H22" s="207"/>
    </row>
    <row r="23" spans="2:8" ht="21.75" customHeight="1">
      <c r="B23" s="102" t="s">
        <v>119</v>
      </c>
      <c r="C23" s="158"/>
      <c r="D23" s="159"/>
      <c r="E23" s="159"/>
      <c r="F23" s="174">
        <f>H30</f>
        <v>0</v>
      </c>
      <c r="G23" s="381"/>
      <c r="H23" s="382"/>
    </row>
    <row r="24" spans="2:8" ht="21.75" customHeight="1">
      <c r="B24" s="102" t="s">
        <v>88</v>
      </c>
      <c r="C24" s="164"/>
      <c r="D24" s="165"/>
      <c r="E24" s="165"/>
      <c r="F24" s="214">
        <f>IF(F22+F23&lt;0,0,F22+F23)</f>
        <v>0</v>
      </c>
      <c r="G24" s="215"/>
      <c r="H24" s="216"/>
    </row>
    <row r="25" spans="2:8" ht="3" customHeight="1">
      <c r="B25" s="104"/>
      <c r="C25" s="57"/>
      <c r="D25" s="57"/>
      <c r="E25" s="57"/>
      <c r="F25" s="57"/>
      <c r="G25" s="57"/>
      <c r="H25" s="58"/>
    </row>
    <row r="26" spans="2:8" ht="21.75" customHeight="1">
      <c r="B26" s="102" t="s">
        <v>68</v>
      </c>
      <c r="C26" s="178"/>
      <c r="D26" s="179"/>
      <c r="E26" s="179"/>
      <c r="F26" s="217" t="e">
        <f>F16+F24</f>
        <v>#VALUE!</v>
      </c>
      <c r="G26" s="213"/>
      <c r="H26" s="207"/>
    </row>
    <row r="27" spans="2:8" ht="21.75" customHeight="1">
      <c r="B27" s="270" t="s">
        <v>117</v>
      </c>
      <c r="C27" s="408" t="s">
        <v>118</v>
      </c>
      <c r="D27" s="409"/>
      <c r="E27" s="409"/>
      <c r="F27" s="409"/>
      <c r="G27" s="409"/>
      <c r="H27" s="410"/>
    </row>
    <row r="28" spans="2:8">
      <c r="B28" s="91"/>
      <c r="C28" s="105"/>
      <c r="D28" s="11" t="s">
        <v>82</v>
      </c>
      <c r="E28" s="11" t="s">
        <v>83</v>
      </c>
      <c r="F28" s="11" t="s">
        <v>87</v>
      </c>
      <c r="G28" s="11" t="s">
        <v>85</v>
      </c>
      <c r="H28" s="11" t="s">
        <v>60</v>
      </c>
    </row>
    <row r="29" spans="2:8">
      <c r="B29" s="91" t="s">
        <v>86</v>
      </c>
      <c r="C29" s="105"/>
      <c r="D29" s="12" t="e">
        <f>F13+F14</f>
        <v>#VALUE!</v>
      </c>
      <c r="E29" s="12"/>
      <c r="F29" s="13">
        <f>'2015 Incentive Claim Form'!D39+0.5*'2015 Incentive Claim Form'!E39</f>
        <v>0</v>
      </c>
      <c r="G29" s="13"/>
      <c r="H29" s="14">
        <f>-F29</f>
        <v>0</v>
      </c>
    </row>
    <row r="30" spans="2:8">
      <c r="B30" s="91" t="s">
        <v>84</v>
      </c>
      <c r="C30" s="105"/>
      <c r="D30" s="10"/>
      <c r="E30" s="12">
        <f>F22</f>
        <v>0</v>
      </c>
      <c r="F30" s="10"/>
      <c r="G30" s="13">
        <f>IF('2015 Incentive Claim Form'!D30="Directed", ('2015 Incentive Claim Form'!D44-'2015 Incentive Claim Form'!B44)*10*'2015 Incentive Claim Form'!E44,0)</f>
        <v>0</v>
      </c>
      <c r="H30" s="14">
        <f>IF(OR('2015 Incentive Claim Form'!D30="On-site",'2015 Incentive Claim Form'!D30="------"),0,IF(E30&lt;=G30,0,G30-E30))</f>
        <v>0</v>
      </c>
    </row>
    <row r="31" spans="2:8" ht="22">
      <c r="B31" s="91" t="s">
        <v>69</v>
      </c>
      <c r="C31" s="105"/>
      <c r="D31" s="14" t="e">
        <f>IF(D29+H29&lt;0,0,D29+H29)</f>
        <v>#VALUE!</v>
      </c>
      <c r="E31" s="11"/>
      <c r="F31" s="11"/>
      <c r="G31" s="14">
        <f>(1-0.4-'2015 Incentive Claim Form'!C39)*'2015 Incentive Claim Form'!B39</f>
        <v>0</v>
      </c>
      <c r="H31" s="14" t="e">
        <f>IF(D31&lt;=G31,0,G31-D31)</f>
        <v>#VALUE!</v>
      </c>
    </row>
    <row r="32" spans="2:8" ht="22">
      <c r="B32" s="91" t="s">
        <v>61</v>
      </c>
      <c r="C32" s="105"/>
      <c r="D32" s="14" t="e">
        <f>D31+H31</f>
        <v>#VALUE!</v>
      </c>
      <c r="E32" s="14">
        <f>F24</f>
        <v>0</v>
      </c>
      <c r="F32" s="11"/>
      <c r="G32" s="14">
        <v>5000000</v>
      </c>
      <c r="H32" s="14" t="e">
        <f>IF((D32+E32)&lt;=G32,0,G32-(D32+E32))</f>
        <v>#VALUE!</v>
      </c>
    </row>
    <row r="33" spans="2:8" ht="22">
      <c r="B33" s="91" t="s">
        <v>62</v>
      </c>
      <c r="C33" s="105"/>
      <c r="D33" s="14" t="e">
        <f>D32+H32</f>
        <v>#VALUE!</v>
      </c>
      <c r="E33" s="14">
        <f>E32</f>
        <v>0</v>
      </c>
      <c r="F33" s="45">
        <f>'2015 Incentive Claim Form'!D39+0.5*'2015 Incentive Claim Form'!E39</f>
        <v>0</v>
      </c>
      <c r="G33" s="14">
        <f>'2015 Incentive Claim Form'!B39</f>
        <v>0</v>
      </c>
      <c r="H33" s="14" t="e">
        <f>IF((D33+E33+F33)&lt;=G33,0,G33-(D33+E33+F33))</f>
        <v>#VALUE!</v>
      </c>
    </row>
    <row r="34" spans="2:8" ht="21.75" customHeight="1">
      <c r="B34" s="411" t="s">
        <v>89</v>
      </c>
      <c r="C34" s="365"/>
      <c r="D34" s="135"/>
      <c r="E34" s="134"/>
      <c r="F34" s="218" t="e">
        <f>SUM(H31:H33)</f>
        <v>#VALUE!</v>
      </c>
      <c r="G34" s="134"/>
      <c r="H34" s="219"/>
    </row>
    <row r="35" spans="2:8" ht="3" customHeight="1">
      <c r="B35" s="106"/>
      <c r="C35" s="107"/>
      <c r="D35" s="107"/>
      <c r="E35" s="107"/>
      <c r="F35" s="107"/>
      <c r="G35" s="107"/>
      <c r="H35" s="108"/>
    </row>
    <row r="36" spans="2:8" ht="22.5" customHeight="1">
      <c r="B36" s="412" t="s">
        <v>90</v>
      </c>
      <c r="C36" s="368"/>
      <c r="D36" s="109"/>
      <c r="E36" s="109"/>
      <c r="F36" s="110" t="e">
        <f>IF(F26&lt;=0,0,IF(F26+F34&lt;0,0,F26+F34))</f>
        <v>#VALUE!</v>
      </c>
      <c r="G36" s="111"/>
      <c r="H36" s="112"/>
    </row>
    <row r="37" spans="2:8" ht="22.5" customHeight="1">
      <c r="B37" s="90"/>
      <c r="C37" s="70"/>
      <c r="D37" s="70"/>
      <c r="E37" s="70"/>
      <c r="F37" s="70"/>
      <c r="G37" s="70"/>
      <c r="H37" s="70"/>
    </row>
    <row r="38" spans="2:8">
      <c r="B38" s="90"/>
      <c r="C38" s="70"/>
      <c r="D38" s="70"/>
      <c r="E38" s="70"/>
      <c r="F38" s="70"/>
      <c r="G38" s="70"/>
      <c r="H38" s="70"/>
    </row>
    <row r="39" spans="2:8" hidden="1">
      <c r="B39" s="70"/>
      <c r="C39" s="71"/>
      <c r="D39" s="71"/>
      <c r="E39" s="71"/>
      <c r="F39" s="71"/>
      <c r="G39" s="71"/>
      <c r="H39" s="71"/>
    </row>
    <row r="40" spans="2:8">
      <c r="B40" s="70"/>
      <c r="C40" s="71"/>
      <c r="D40" s="71"/>
      <c r="E40" s="71"/>
      <c r="F40" s="71"/>
      <c r="G40" s="71"/>
      <c r="H40" s="71"/>
    </row>
    <row r="41" spans="2:8">
      <c r="B41" s="90"/>
      <c r="C41" s="70"/>
      <c r="D41" s="70"/>
      <c r="E41" s="26"/>
      <c r="F41" s="70"/>
      <c r="G41" s="70"/>
      <c r="H41" s="70"/>
    </row>
    <row r="42" spans="2:8" ht="22.5" customHeight="1">
      <c r="B42" s="72"/>
      <c r="C42" s="72"/>
      <c r="D42" s="367" t="s">
        <v>71</v>
      </c>
      <c r="E42" s="368"/>
      <c r="F42" s="257" t="s">
        <v>53</v>
      </c>
      <c r="G42" s="41"/>
      <c r="H42" s="41"/>
    </row>
    <row r="43" spans="2:8" ht="22.5" customHeight="1">
      <c r="B43" s="73"/>
      <c r="C43" s="26"/>
      <c r="D43" s="374" t="s">
        <v>129</v>
      </c>
      <c r="E43" s="375"/>
      <c r="F43" s="138">
        <f>'2015 Incentive Claim Form'!C26</f>
        <v>0</v>
      </c>
      <c r="G43" s="26"/>
      <c r="H43" s="26"/>
    </row>
    <row r="44" spans="2:8" ht="22.5" customHeight="1">
      <c r="B44" s="73"/>
      <c r="C44" s="26"/>
      <c r="D44" s="367" t="s">
        <v>115</v>
      </c>
      <c r="E44" s="368"/>
      <c r="F44" s="181" t="e">
        <f>IF(F4&lt;30,0,F36)</f>
        <v>#VALUE!</v>
      </c>
      <c r="G44" s="26"/>
      <c r="H44" s="26"/>
    </row>
    <row r="45" spans="2:8" ht="22.5" customHeight="1">
      <c r="B45" s="73"/>
      <c r="C45" s="26"/>
      <c r="D45" s="367" t="s">
        <v>116</v>
      </c>
      <c r="E45" s="368"/>
      <c r="F45" s="181" t="e">
        <f>F44/2</f>
        <v>#VALUE!</v>
      </c>
      <c r="G45" s="26"/>
      <c r="H45" s="26"/>
    </row>
    <row r="46" spans="2:8" ht="22.5" customHeight="1">
      <c r="B46" s="73"/>
      <c r="C46" s="26"/>
      <c r="D46" s="367" t="s">
        <v>110</v>
      </c>
      <c r="E46" s="368"/>
      <c r="F46" s="181" t="e">
        <f>F44-F45</f>
        <v>#VALUE!</v>
      </c>
      <c r="G46" s="26"/>
      <c r="H46" s="26"/>
    </row>
    <row r="47" spans="2:8" ht="22.5" customHeight="1">
      <c r="B47" s="73"/>
      <c r="C47" s="26"/>
      <c r="D47" s="367" t="s">
        <v>109</v>
      </c>
      <c r="E47" s="368"/>
      <c r="F47" s="113" t="e">
        <f>F46/5/F43</f>
        <v>#VALUE!</v>
      </c>
      <c r="G47" s="75"/>
      <c r="H47" s="26"/>
    </row>
    <row r="49" spans="2:8">
      <c r="B49" s="340" t="e">
        <f>IF(F4&gt;0, "IF YOU ELECTED EXPORT TO GRID FOR YOUR PROJECT, DO NOT FORGET TO PRINT THIS TAB AND THE FIRST TAB. SUBMIT BOTH TO YOUR PROGRAM ADMINISTRATOR","-")</f>
        <v>#VALUE!</v>
      </c>
      <c r="C49" s="340"/>
      <c r="D49" s="340"/>
      <c r="E49" s="340"/>
      <c r="F49" s="340"/>
      <c r="G49" s="340"/>
      <c r="H49" s="340"/>
    </row>
  </sheetData>
  <sheetProtection password="FE11" sheet="1" objects="1" scenarios="1" selectLockedCells="1"/>
  <mergeCells count="14">
    <mergeCell ref="D43:E43"/>
    <mergeCell ref="B49:H49"/>
    <mergeCell ref="B2:H2"/>
    <mergeCell ref="B4:E4"/>
    <mergeCell ref="D44:E44"/>
    <mergeCell ref="D45:E45"/>
    <mergeCell ref="D46:E46"/>
    <mergeCell ref="D47:E47"/>
    <mergeCell ref="G15:H15"/>
    <mergeCell ref="G23:H23"/>
    <mergeCell ref="C27:H27"/>
    <mergeCell ref="B34:C34"/>
    <mergeCell ref="B36:C36"/>
    <mergeCell ref="D42:E42"/>
  </mergeCells>
  <phoneticPr fontId="9" type="noConversion"/>
  <pageMargins left="0.25" right="0.25" top="1.25" bottom="0.25" header="0.3" footer="0.3"/>
  <pageSetup scale="69" orientation="portrait"/>
  <headerFooter>
    <oddHeader>&amp;L&amp;G&amp;C  &amp;"Century Gothic,Regular"&amp;12 2015 SELF GENERATION INCENTIVE PROGRAM: INCENTIVE CLAIM FORM
 v.3&amp;"-,Regular"&amp;11/July&amp;"Century Gothic,Regular"&amp;9 2015</oddHeader>
  </headerFooter>
  <legacyDrawingHF r:id="rId1"/>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4"/>
  <sheetViews>
    <sheetView showGridLines="0" showRowColHeaders="0" view="pageLayout" zoomScaleNormal="85" zoomScalePageLayoutView="85" workbookViewId="0">
      <selection activeCell="C11" sqref="C11:D11"/>
    </sheetView>
  </sheetViews>
  <sheetFormatPr baseColWidth="10" defaultColWidth="8.83203125" defaultRowHeight="14" x14ac:dyDescent="0"/>
  <cols>
    <col min="2" max="6" width="28.5" customWidth="1"/>
    <col min="13" max="13" width="12.1640625" customWidth="1"/>
  </cols>
  <sheetData>
    <row r="1" spans="2:15" ht="23">
      <c r="C1" s="430" t="s">
        <v>190</v>
      </c>
      <c r="D1" s="430"/>
    </row>
    <row r="3" spans="2:15" ht="15">
      <c r="B3" s="237" t="s">
        <v>189</v>
      </c>
      <c r="C3" s="435"/>
      <c r="D3" s="436"/>
      <c r="E3" s="240"/>
      <c r="F3" s="239"/>
    </row>
    <row r="4" spans="2:15">
      <c r="B4" s="437" t="s">
        <v>188</v>
      </c>
      <c r="C4" s="438"/>
      <c r="D4" s="438"/>
      <c r="E4" s="438"/>
      <c r="F4" s="439"/>
    </row>
    <row r="5" spans="2:15" ht="15">
      <c r="B5" s="233" t="s">
        <v>187</v>
      </c>
      <c r="C5" s="440"/>
      <c r="D5" s="441"/>
      <c r="E5" s="233"/>
      <c r="F5" s="238"/>
    </row>
    <row r="6" spans="2:15" ht="15">
      <c r="B6" s="237" t="s">
        <v>186</v>
      </c>
      <c r="C6" s="417" t="s">
        <v>212</v>
      </c>
      <c r="D6" s="442"/>
      <c r="E6" s="233"/>
      <c r="F6" s="333"/>
      <c r="M6" s="232">
        <v>41275</v>
      </c>
      <c r="N6" s="231"/>
      <c r="O6" s="231"/>
    </row>
    <row r="7" spans="2:15">
      <c r="B7" s="443" t="s">
        <v>185</v>
      </c>
      <c r="C7" s="444"/>
      <c r="D7" s="444"/>
      <c r="E7" s="444"/>
      <c r="F7" s="445"/>
      <c r="M7" s="232">
        <v>41306</v>
      </c>
      <c r="N7" s="231"/>
      <c r="O7" s="231"/>
    </row>
    <row r="8" spans="2:15" ht="15">
      <c r="B8" s="237" t="s">
        <v>184</v>
      </c>
      <c r="C8" s="428"/>
      <c r="D8" s="429"/>
      <c r="E8" s="236" t="s">
        <v>183</v>
      </c>
      <c r="F8" s="235" t="s">
        <v>27</v>
      </c>
      <c r="M8" s="232">
        <v>41334</v>
      </c>
      <c r="N8" s="231"/>
      <c r="O8" s="231"/>
    </row>
    <row r="9" spans="2:15">
      <c r="B9" s="437" t="s">
        <v>182</v>
      </c>
      <c r="C9" s="438"/>
      <c r="D9" s="438"/>
      <c r="E9" s="438"/>
      <c r="F9" s="439"/>
      <c r="M9" s="232">
        <v>41365</v>
      </c>
      <c r="N9" s="231"/>
      <c r="O9" s="231"/>
    </row>
    <row r="10" spans="2:15" ht="15">
      <c r="B10" s="234" t="s">
        <v>181</v>
      </c>
      <c r="C10" s="417" t="s">
        <v>148</v>
      </c>
      <c r="D10" s="418"/>
      <c r="E10" s="233" t="s">
        <v>180</v>
      </c>
      <c r="F10" s="330" t="s">
        <v>176</v>
      </c>
      <c r="M10" s="232">
        <v>41395</v>
      </c>
      <c r="N10" s="231"/>
      <c r="O10" s="231"/>
    </row>
    <row r="11" spans="2:15" ht="15">
      <c r="B11" s="234" t="s">
        <v>179</v>
      </c>
      <c r="C11" s="417" t="s">
        <v>154</v>
      </c>
      <c r="D11" s="418"/>
      <c r="E11" s="233" t="s">
        <v>169</v>
      </c>
      <c r="F11" s="330" t="s">
        <v>176</v>
      </c>
      <c r="M11" s="232">
        <v>41426</v>
      </c>
      <c r="N11" s="231"/>
      <c r="O11" s="231"/>
    </row>
    <row r="12" spans="2:15" ht="15">
      <c r="B12" s="234" t="s">
        <v>178</v>
      </c>
      <c r="C12" s="417" t="s">
        <v>152</v>
      </c>
      <c r="D12" s="418"/>
      <c r="E12" s="233" t="s">
        <v>169</v>
      </c>
      <c r="F12" s="330" t="s">
        <v>176</v>
      </c>
      <c r="M12" s="232">
        <v>41456</v>
      </c>
      <c r="N12" s="231"/>
      <c r="O12" s="231"/>
    </row>
    <row r="13" spans="2:15" ht="15">
      <c r="B13" s="234" t="s">
        <v>177</v>
      </c>
      <c r="C13" s="417" t="s">
        <v>150</v>
      </c>
      <c r="D13" s="418"/>
      <c r="E13" s="233" t="s">
        <v>169</v>
      </c>
      <c r="F13" s="330" t="s">
        <v>176</v>
      </c>
      <c r="M13" s="232">
        <v>41487</v>
      </c>
      <c r="N13" s="231"/>
      <c r="O13" s="231"/>
    </row>
    <row r="14" spans="2:15" ht="15">
      <c r="B14" s="234" t="s">
        <v>175</v>
      </c>
      <c r="C14" s="417" t="s">
        <v>148</v>
      </c>
      <c r="D14" s="418"/>
      <c r="E14" s="233" t="s">
        <v>169</v>
      </c>
      <c r="F14" s="330" t="s">
        <v>171</v>
      </c>
      <c r="M14" s="232">
        <v>41518</v>
      </c>
      <c r="N14" s="231"/>
      <c r="O14" s="231"/>
    </row>
    <row r="15" spans="2:15" ht="15">
      <c r="B15" s="234" t="s">
        <v>174</v>
      </c>
      <c r="C15" s="417" t="s">
        <v>154</v>
      </c>
      <c r="D15" s="418"/>
      <c r="E15" s="233" t="s">
        <v>169</v>
      </c>
      <c r="F15" s="330" t="s">
        <v>171</v>
      </c>
      <c r="M15" s="232">
        <v>41548</v>
      </c>
      <c r="N15" s="231"/>
      <c r="O15" s="231"/>
    </row>
    <row r="16" spans="2:15" ht="15">
      <c r="B16" s="234" t="s">
        <v>173</v>
      </c>
      <c r="C16" s="417" t="s">
        <v>152</v>
      </c>
      <c r="D16" s="418"/>
      <c r="E16" s="233" t="s">
        <v>169</v>
      </c>
      <c r="F16" s="330" t="s">
        <v>171</v>
      </c>
      <c r="M16" s="232">
        <v>41579</v>
      </c>
      <c r="N16" s="231"/>
      <c r="O16" s="231"/>
    </row>
    <row r="17" spans="1:15" ht="15">
      <c r="B17" s="234" t="s">
        <v>172</v>
      </c>
      <c r="C17" s="417" t="s">
        <v>150</v>
      </c>
      <c r="D17" s="418"/>
      <c r="E17" s="233" t="s">
        <v>169</v>
      </c>
      <c r="F17" s="330" t="s">
        <v>171</v>
      </c>
      <c r="M17" s="232">
        <v>41609</v>
      </c>
      <c r="N17" s="231"/>
      <c r="O17" s="231"/>
    </row>
    <row r="18" spans="1:15" ht="16" thickBot="1">
      <c r="B18" s="230" t="s">
        <v>170</v>
      </c>
      <c r="C18" s="433" t="s">
        <v>148</v>
      </c>
      <c r="D18" s="434"/>
      <c r="E18" s="229" t="s">
        <v>169</v>
      </c>
      <c r="F18" s="331" t="s">
        <v>168</v>
      </c>
    </row>
    <row r="19" spans="1:15" ht="16" thickBot="1">
      <c r="B19" s="228"/>
      <c r="C19" s="227"/>
      <c r="D19" s="227"/>
      <c r="E19" s="227"/>
      <c r="F19" s="227"/>
    </row>
    <row r="20" spans="1:15">
      <c r="B20" s="419" t="s">
        <v>167</v>
      </c>
      <c r="C20" s="420"/>
      <c r="D20" s="420"/>
      <c r="E20" s="420"/>
      <c r="F20" s="421"/>
    </row>
    <row r="21" spans="1:15" ht="30" customHeight="1">
      <c r="B21" s="422" t="s">
        <v>166</v>
      </c>
      <c r="C21" s="423"/>
      <c r="D21" s="423"/>
      <c r="E21" s="423"/>
      <c r="F21" s="424"/>
    </row>
    <row r="22" spans="1:15" ht="30" customHeight="1">
      <c r="B22" s="422" t="s">
        <v>165</v>
      </c>
      <c r="C22" s="423"/>
      <c r="D22" s="423"/>
      <c r="E22" s="423"/>
      <c r="F22" s="424"/>
    </row>
    <row r="23" spans="1:15" ht="30" customHeight="1" thickBot="1">
      <c r="B23" s="425" t="s">
        <v>164</v>
      </c>
      <c r="C23" s="426"/>
      <c r="D23" s="426"/>
      <c r="E23" s="426"/>
      <c r="F23" s="427"/>
    </row>
    <row r="26" spans="1:15" ht="15">
      <c r="A26" s="226" t="s">
        <v>163</v>
      </c>
    </row>
    <row r="27" spans="1:15">
      <c r="A27" s="225" t="s">
        <v>162</v>
      </c>
    </row>
    <row r="28" spans="1:15" ht="18" customHeight="1">
      <c r="A28" s="431" t="s">
        <v>161</v>
      </c>
      <c r="B28" s="432"/>
      <c r="C28" s="432"/>
      <c r="D28" s="432"/>
      <c r="E28" s="432"/>
    </row>
    <row r="30" spans="1:15" ht="15">
      <c r="B30" s="223" t="s">
        <v>160</v>
      </c>
      <c r="C30" s="413" t="s">
        <v>148</v>
      </c>
      <c r="D30" s="414"/>
      <c r="E30" s="415"/>
      <c r="F30" s="416"/>
    </row>
    <row r="31" spans="1:15" ht="15">
      <c r="B31" s="220" t="s">
        <v>147</v>
      </c>
      <c r="C31" s="222">
        <v>1</v>
      </c>
      <c r="D31" s="222">
        <v>2</v>
      </c>
      <c r="E31" s="222">
        <v>3</v>
      </c>
      <c r="F31" s="221">
        <v>4</v>
      </c>
    </row>
    <row r="32" spans="1:15" ht="16" thickBot="1">
      <c r="B32" s="220" t="s">
        <v>146</v>
      </c>
      <c r="C32" s="332"/>
      <c r="D32" s="332"/>
      <c r="E32" s="332"/>
      <c r="F32" s="332"/>
    </row>
    <row r="34" spans="2:6" ht="15">
      <c r="B34" s="223" t="s">
        <v>159</v>
      </c>
      <c r="C34" s="413" t="s">
        <v>154</v>
      </c>
      <c r="D34" s="414"/>
      <c r="E34" s="415"/>
      <c r="F34" s="416"/>
    </row>
    <row r="35" spans="2:6" ht="15">
      <c r="B35" s="220" t="s">
        <v>147</v>
      </c>
      <c r="C35" s="222">
        <v>1</v>
      </c>
      <c r="D35" s="222">
        <v>2</v>
      </c>
      <c r="E35" s="222">
        <v>3</v>
      </c>
      <c r="F35" s="221">
        <v>4</v>
      </c>
    </row>
    <row r="36" spans="2:6" ht="16" thickBot="1">
      <c r="B36" s="220" t="s">
        <v>146</v>
      </c>
      <c r="C36" s="332"/>
      <c r="D36" s="332"/>
      <c r="E36" s="332"/>
      <c r="F36" s="332"/>
    </row>
    <row r="38" spans="2:6" ht="15">
      <c r="B38" s="223" t="s">
        <v>158</v>
      </c>
      <c r="C38" s="413" t="s">
        <v>152</v>
      </c>
      <c r="D38" s="414"/>
      <c r="E38" s="415"/>
      <c r="F38" s="416"/>
    </row>
    <row r="39" spans="2:6" ht="15">
      <c r="B39" s="220" t="s">
        <v>147</v>
      </c>
      <c r="C39" s="222">
        <v>1</v>
      </c>
      <c r="D39" s="222">
        <v>2</v>
      </c>
      <c r="E39" s="222">
        <v>3</v>
      </c>
      <c r="F39" s="221">
        <v>4</v>
      </c>
    </row>
    <row r="40" spans="2:6" ht="16" thickBot="1">
      <c r="B40" s="220" t="s">
        <v>146</v>
      </c>
      <c r="C40" s="332"/>
      <c r="D40" s="332"/>
      <c r="E40" s="332"/>
      <c r="F40" s="332"/>
    </row>
    <row r="42" spans="2:6" ht="15">
      <c r="B42" s="223" t="s">
        <v>157</v>
      </c>
      <c r="C42" s="413" t="s">
        <v>150</v>
      </c>
      <c r="D42" s="414"/>
      <c r="E42" s="415"/>
      <c r="F42" s="416"/>
    </row>
    <row r="43" spans="2:6" ht="15">
      <c r="B43" s="220" t="s">
        <v>147</v>
      </c>
      <c r="C43" s="222">
        <v>1</v>
      </c>
      <c r="D43" s="222">
        <v>2</v>
      </c>
      <c r="E43" s="222">
        <v>3</v>
      </c>
      <c r="F43" s="221">
        <v>4</v>
      </c>
    </row>
    <row r="44" spans="2:6" ht="16" thickBot="1">
      <c r="B44" s="220" t="s">
        <v>146</v>
      </c>
      <c r="C44" s="332"/>
      <c r="D44" s="332"/>
      <c r="E44" s="332"/>
      <c r="F44" s="332"/>
    </row>
    <row r="46" spans="2:6" ht="15">
      <c r="B46" s="223" t="s">
        <v>156</v>
      </c>
      <c r="C46" s="413" t="s">
        <v>148</v>
      </c>
      <c r="D46" s="414"/>
      <c r="E46" s="415"/>
      <c r="F46" s="416"/>
    </row>
    <row r="47" spans="2:6" ht="15">
      <c r="B47" s="220" t="s">
        <v>147</v>
      </c>
      <c r="C47" s="222">
        <v>1</v>
      </c>
      <c r="D47" s="222">
        <v>2</v>
      </c>
      <c r="E47" s="222">
        <v>3</v>
      </c>
      <c r="F47" s="221">
        <v>4</v>
      </c>
    </row>
    <row r="48" spans="2:6" ht="16" thickBot="1">
      <c r="B48" s="220" t="s">
        <v>146</v>
      </c>
      <c r="C48" s="332"/>
      <c r="D48" s="332"/>
      <c r="E48" s="332"/>
      <c r="F48" s="332"/>
    </row>
    <row r="50" spans="2:6" ht="15">
      <c r="B50" s="223" t="s">
        <v>155</v>
      </c>
      <c r="C50" s="413" t="s">
        <v>154</v>
      </c>
      <c r="D50" s="414"/>
      <c r="E50" s="415"/>
      <c r="F50" s="416"/>
    </row>
    <row r="51" spans="2:6" ht="15">
      <c r="B51" s="220" t="s">
        <v>147</v>
      </c>
      <c r="C51" s="222">
        <v>1</v>
      </c>
      <c r="D51" s="222">
        <v>2</v>
      </c>
      <c r="E51" s="222">
        <v>3</v>
      </c>
      <c r="F51" s="221">
        <v>4</v>
      </c>
    </row>
    <row r="52" spans="2:6" ht="16" thickBot="1">
      <c r="B52" s="220" t="s">
        <v>146</v>
      </c>
      <c r="C52" s="332"/>
      <c r="D52" s="332"/>
      <c r="E52" s="332"/>
      <c r="F52" s="332"/>
    </row>
    <row r="54" spans="2:6" ht="15">
      <c r="B54" s="223" t="s">
        <v>153</v>
      </c>
      <c r="C54" s="413" t="s">
        <v>152</v>
      </c>
      <c r="D54" s="414"/>
      <c r="E54" s="415"/>
      <c r="F54" s="416"/>
    </row>
    <row r="55" spans="2:6" ht="15">
      <c r="B55" s="220" t="s">
        <v>147</v>
      </c>
      <c r="C55" s="222">
        <v>1</v>
      </c>
      <c r="D55" s="222">
        <v>2</v>
      </c>
      <c r="E55" s="222">
        <v>3</v>
      </c>
      <c r="F55" s="221">
        <v>4</v>
      </c>
    </row>
    <row r="56" spans="2:6" ht="16" thickBot="1">
      <c r="B56" s="220" t="s">
        <v>146</v>
      </c>
      <c r="C56" s="332"/>
      <c r="D56" s="332"/>
      <c r="E56" s="332"/>
      <c r="F56" s="332"/>
    </row>
    <row r="57" spans="2:6">
      <c r="C57" s="224"/>
      <c r="D57" s="224"/>
      <c r="E57" s="224"/>
      <c r="F57" s="224"/>
    </row>
    <row r="58" spans="2:6" ht="15">
      <c r="B58" s="223" t="s">
        <v>151</v>
      </c>
      <c r="C58" s="413" t="s">
        <v>150</v>
      </c>
      <c r="D58" s="414"/>
      <c r="E58" s="415"/>
      <c r="F58" s="416"/>
    </row>
    <row r="59" spans="2:6" ht="15">
      <c r="B59" s="220" t="s">
        <v>147</v>
      </c>
      <c r="C59" s="222">
        <v>1</v>
      </c>
      <c r="D59" s="222">
        <v>2</v>
      </c>
      <c r="E59" s="222">
        <v>3</v>
      </c>
      <c r="F59" s="221">
        <v>4</v>
      </c>
    </row>
    <row r="60" spans="2:6" ht="16" thickBot="1">
      <c r="B60" s="220" t="s">
        <v>146</v>
      </c>
      <c r="C60" s="332"/>
      <c r="D60" s="332"/>
      <c r="E60" s="332"/>
      <c r="F60" s="332"/>
    </row>
    <row r="62" spans="2:6" ht="15">
      <c r="B62" s="223" t="s">
        <v>149</v>
      </c>
      <c r="C62" s="413" t="s">
        <v>148</v>
      </c>
      <c r="D62" s="414"/>
      <c r="E62" s="415"/>
      <c r="F62" s="416"/>
    </row>
    <row r="63" spans="2:6" ht="15">
      <c r="B63" s="220" t="s">
        <v>147</v>
      </c>
      <c r="C63" s="222">
        <v>1</v>
      </c>
      <c r="D63" s="222">
        <v>2</v>
      </c>
      <c r="E63" s="222">
        <v>3</v>
      </c>
      <c r="F63" s="221">
        <v>4</v>
      </c>
    </row>
    <row r="64" spans="2:6" ht="16" thickBot="1">
      <c r="B64" s="220" t="s">
        <v>146</v>
      </c>
      <c r="C64" s="332"/>
      <c r="D64" s="332"/>
      <c r="E64" s="332"/>
      <c r="F64" s="332"/>
    </row>
  </sheetData>
  <sheetProtection password="FE11" sheet="1" objects="1" scenarios="1" selectLockedCells="1"/>
  <mergeCells count="31">
    <mergeCell ref="C8:D8"/>
    <mergeCell ref="C1:D1"/>
    <mergeCell ref="A28:E28"/>
    <mergeCell ref="C30:F30"/>
    <mergeCell ref="C34:F34"/>
    <mergeCell ref="C18:D18"/>
    <mergeCell ref="C3:D3"/>
    <mergeCell ref="B4:F4"/>
    <mergeCell ref="C5:D5"/>
    <mergeCell ref="C17:D17"/>
    <mergeCell ref="C6:D6"/>
    <mergeCell ref="B7:F7"/>
    <mergeCell ref="C14:D14"/>
    <mergeCell ref="C15:D15"/>
    <mergeCell ref="C16:D16"/>
    <mergeCell ref="B9:F9"/>
    <mergeCell ref="C10:D10"/>
    <mergeCell ref="C11:D11"/>
    <mergeCell ref="C12:D12"/>
    <mergeCell ref="C13:D13"/>
    <mergeCell ref="C50:F50"/>
    <mergeCell ref="C38:F38"/>
    <mergeCell ref="B20:F20"/>
    <mergeCell ref="B21:F21"/>
    <mergeCell ref="B22:F22"/>
    <mergeCell ref="B23:F23"/>
    <mergeCell ref="C58:F58"/>
    <mergeCell ref="C62:F62"/>
    <mergeCell ref="C42:F42"/>
    <mergeCell ref="C54:F54"/>
    <mergeCell ref="C46:F46"/>
  </mergeCells>
  <phoneticPr fontId="9" type="noConversion"/>
  <dataValidations disablePrompts="1" count="2">
    <dataValidation type="list" showInputMessage="1" showErrorMessage="1" sqref="C6:D6">
      <formula1>"Month after upfront payment, Date of Interconnection"</formula1>
    </dataValidation>
    <dataValidation type="list" showInputMessage="1" showErrorMessage="1" sqref="F8">
      <formula1>NEXT_RPT_DATE</formula1>
    </dataValidation>
  </dataValidations>
  <pageMargins left="0.25" right="0.25" top="1.25" bottom="0.25" header="0.3" footer="0.3"/>
  <pageSetup scale="59" orientation="portrait"/>
  <headerFooter>
    <oddHeader>&amp;L&amp;G&amp;C&amp;"Century Gothic,Regular"&amp;12  2015 SELF GENERATION INCENTIVE PROGRAM: INCENTIVE CLAIM FORM
 v.3/July&amp;9 2015</oddHead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177800</xdr:colOff>
                    <xdr:row>1</xdr:row>
                    <xdr:rowOff>101600</xdr:rowOff>
                  </from>
                  <to>
                    <xdr:col>2</xdr:col>
                    <xdr:colOff>723900</xdr:colOff>
                    <xdr:row>3</xdr:row>
                    <xdr:rowOff>101600</xdr:rowOff>
                  </to>
                </anchor>
              </controlPr>
            </control>
          </mc:Choice>
          <mc:Fallback/>
        </mc:AlternateContent>
        <mc:AlternateContent xmlns:mc="http://schemas.openxmlformats.org/markup-compatibility/2006">
          <mc:Choice Requires="x14">
            <control shapeId="5122" r:id="rId5" name="Check Box 2">
              <controlPr defaultSize="0" autoFill="0" autoLine="0" autoPict="0">
                <anchor moveWithCells="1">
                  <from>
                    <xdr:col>2</xdr:col>
                    <xdr:colOff>939800</xdr:colOff>
                    <xdr:row>1</xdr:row>
                    <xdr:rowOff>139700</xdr:rowOff>
                  </from>
                  <to>
                    <xdr:col>2</xdr:col>
                    <xdr:colOff>1397000</xdr:colOff>
                    <xdr:row>3</xdr:row>
                    <xdr:rowOff>50800</xdr:rowOff>
                  </to>
                </anchor>
              </controlPr>
            </control>
          </mc:Choice>
          <mc:Fallback/>
        </mc:AlternateContent>
        <mc:AlternateContent xmlns:mc="http://schemas.openxmlformats.org/markup-compatibility/2006">
          <mc:Choice Requires="x14">
            <control shapeId="5123" r:id="rId6" name="Check Box 3">
              <controlPr defaultSize="0" autoFill="0" autoLine="0" autoPict="0">
                <anchor moveWithCells="1">
                  <from>
                    <xdr:col>2</xdr:col>
                    <xdr:colOff>1765300</xdr:colOff>
                    <xdr:row>1</xdr:row>
                    <xdr:rowOff>76200</xdr:rowOff>
                  </from>
                  <to>
                    <xdr:col>3</xdr:col>
                    <xdr:colOff>292100</xdr:colOff>
                    <xdr:row>3</xdr:row>
                    <xdr:rowOff>139700</xdr:rowOff>
                  </to>
                </anchor>
              </controlPr>
            </control>
          </mc:Choice>
          <mc:Fallback/>
        </mc:AlternateContent>
      </controls>
    </mc:Choice>
    <mc:Fallback/>
  </mc:AlternateContent>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5"/>
  <sheetViews>
    <sheetView workbookViewId="0">
      <selection activeCell="B7" sqref="B7"/>
    </sheetView>
  </sheetViews>
  <sheetFormatPr baseColWidth="10" defaultColWidth="9" defaultRowHeight="22.5" customHeight="1" x14ac:dyDescent="0"/>
  <cols>
    <col min="2" max="2" width="12.33203125" style="115" customWidth="1"/>
    <col min="3" max="3" width="9" style="115"/>
    <col min="4" max="4" width="12.5" style="115" customWidth="1"/>
    <col min="5" max="24" width="9" style="115"/>
    <col min="28" max="28" width="11.33203125" customWidth="1"/>
  </cols>
  <sheetData>
    <row r="2" spans="2:28" ht="22.5" customHeight="1">
      <c r="B2" s="10" t="s">
        <v>205</v>
      </c>
      <c r="D2" s="10" t="s">
        <v>206</v>
      </c>
      <c r="F2" s="10" t="s">
        <v>95</v>
      </c>
      <c r="H2" s="446" t="s">
        <v>207</v>
      </c>
      <c r="I2" s="447"/>
      <c r="J2" s="10" t="s">
        <v>52</v>
      </c>
      <c r="L2" s="10" t="s">
        <v>208</v>
      </c>
      <c r="M2" s="10" t="s">
        <v>92</v>
      </c>
      <c r="O2" s="446" t="s">
        <v>209</v>
      </c>
      <c r="P2" s="447"/>
      <c r="Q2" s="10"/>
      <c r="S2" s="10" t="s">
        <v>46</v>
      </c>
      <c r="T2" s="10"/>
      <c r="U2" s="10"/>
      <c r="W2" s="446" t="s">
        <v>207</v>
      </c>
      <c r="X2" s="447"/>
      <c r="Z2" s="10" t="s">
        <v>210</v>
      </c>
      <c r="AB2" s="334" t="s">
        <v>211</v>
      </c>
    </row>
    <row r="3" spans="2:28" ht="22.5" customHeight="1">
      <c r="B3" s="116" t="s">
        <v>16</v>
      </c>
      <c r="D3" s="116" t="s">
        <v>58</v>
      </c>
      <c r="F3" s="116" t="s">
        <v>27</v>
      </c>
      <c r="H3" s="116" t="s">
        <v>27</v>
      </c>
      <c r="I3" s="10"/>
      <c r="J3" s="10"/>
      <c r="L3" s="116" t="s">
        <v>27</v>
      </c>
      <c r="M3" s="10"/>
      <c r="O3" s="116" t="s">
        <v>27</v>
      </c>
      <c r="P3" s="10"/>
      <c r="Q3" s="10"/>
      <c r="S3" s="10"/>
      <c r="T3" s="10"/>
      <c r="U3" s="10"/>
      <c r="W3" s="116" t="s">
        <v>27</v>
      </c>
      <c r="X3" s="10" t="s">
        <v>130</v>
      </c>
      <c r="Z3" s="116" t="s">
        <v>27</v>
      </c>
      <c r="AB3" s="116" t="s">
        <v>27</v>
      </c>
    </row>
    <row r="4" spans="2:28" ht="22.5" customHeight="1">
      <c r="B4" s="10" t="s">
        <v>12</v>
      </c>
      <c r="D4" s="10" t="s">
        <v>56</v>
      </c>
      <c r="F4" s="10" t="s">
        <v>99</v>
      </c>
      <c r="H4" s="10" t="s">
        <v>4</v>
      </c>
      <c r="I4" s="117">
        <v>0.44</v>
      </c>
      <c r="J4" s="118">
        <v>0.8</v>
      </c>
      <c r="L4" s="10" t="s">
        <v>28</v>
      </c>
      <c r="M4" s="117">
        <v>1.46</v>
      </c>
      <c r="O4" s="10" t="s">
        <v>34</v>
      </c>
      <c r="P4" s="10"/>
      <c r="Q4" s="10"/>
      <c r="S4" s="116" t="s">
        <v>27</v>
      </c>
      <c r="T4" s="10"/>
      <c r="U4" s="10"/>
      <c r="W4" s="10" t="s">
        <v>4</v>
      </c>
      <c r="X4" s="10" t="s">
        <v>130</v>
      </c>
      <c r="Z4" s="116" t="s">
        <v>47</v>
      </c>
      <c r="AB4" s="335">
        <v>42005</v>
      </c>
    </row>
    <row r="5" spans="2:28" ht="22.5" customHeight="1">
      <c r="B5" s="10" t="s">
        <v>13</v>
      </c>
      <c r="D5" s="10" t="s">
        <v>57</v>
      </c>
      <c r="F5" s="10" t="s">
        <v>100</v>
      </c>
      <c r="H5" s="10" t="s">
        <v>5</v>
      </c>
      <c r="I5" s="117">
        <v>0.44</v>
      </c>
      <c r="J5" s="118">
        <v>0.8</v>
      </c>
      <c r="L5" s="10" t="s">
        <v>29</v>
      </c>
      <c r="M5" s="117">
        <v>1.46</v>
      </c>
      <c r="O5" s="10" t="s">
        <v>35</v>
      </c>
      <c r="P5" s="10"/>
      <c r="Q5" s="10"/>
      <c r="S5" s="116" t="s">
        <v>47</v>
      </c>
      <c r="T5" s="10"/>
      <c r="U5" s="10"/>
      <c r="W5" s="10" t="s">
        <v>5</v>
      </c>
      <c r="X5" s="10" t="s">
        <v>130</v>
      </c>
      <c r="Z5" s="10" t="s">
        <v>48</v>
      </c>
      <c r="AB5" s="335">
        <v>42036</v>
      </c>
    </row>
    <row r="6" spans="2:28" ht="22.5" customHeight="1">
      <c r="B6" s="10" t="s">
        <v>14</v>
      </c>
      <c r="D6" s="10" t="s">
        <v>59</v>
      </c>
      <c r="F6" s="10" t="s">
        <v>96</v>
      </c>
      <c r="H6" s="10" t="s">
        <v>6</v>
      </c>
      <c r="I6" s="117">
        <v>0.44</v>
      </c>
      <c r="J6" s="118">
        <v>0.8</v>
      </c>
      <c r="L6" s="10" t="s">
        <v>124</v>
      </c>
      <c r="M6" s="117">
        <v>1.46</v>
      </c>
      <c r="S6" s="10" t="s">
        <v>48</v>
      </c>
      <c r="T6" s="10"/>
      <c r="U6" s="10"/>
      <c r="W6" s="10" t="s">
        <v>6</v>
      </c>
      <c r="X6" s="10" t="s">
        <v>130</v>
      </c>
      <c r="AB6" s="335">
        <v>42064</v>
      </c>
    </row>
    <row r="7" spans="2:28" ht="22.5" customHeight="1">
      <c r="B7" s="10" t="s">
        <v>15</v>
      </c>
      <c r="F7" s="10" t="s">
        <v>97</v>
      </c>
      <c r="H7" s="10" t="s">
        <v>213</v>
      </c>
      <c r="I7" s="117">
        <v>0.44</v>
      </c>
      <c r="J7" s="118">
        <v>0.8</v>
      </c>
      <c r="L7" s="10" t="s">
        <v>30</v>
      </c>
      <c r="M7" s="10"/>
      <c r="S7" s="10" t="s">
        <v>140</v>
      </c>
      <c r="W7" s="10" t="s">
        <v>213</v>
      </c>
      <c r="X7" s="10" t="s">
        <v>130</v>
      </c>
      <c r="AB7" s="335">
        <v>42095</v>
      </c>
    </row>
    <row r="8" spans="2:28" ht="22.5" customHeight="1">
      <c r="B8" s="5"/>
      <c r="F8" s="10" t="s">
        <v>98</v>
      </c>
      <c r="H8" s="10" t="s">
        <v>2</v>
      </c>
      <c r="I8" s="117">
        <v>1.07</v>
      </c>
      <c r="J8" s="118">
        <v>0.25</v>
      </c>
      <c r="L8" s="10" t="s">
        <v>31</v>
      </c>
      <c r="M8" s="10"/>
      <c r="W8" s="10" t="s">
        <v>2</v>
      </c>
      <c r="X8" s="10" t="s">
        <v>130</v>
      </c>
      <c r="AB8" s="335">
        <v>42125</v>
      </c>
    </row>
    <row r="9" spans="2:28" ht="22.5" customHeight="1">
      <c r="B9" s="5"/>
      <c r="H9" s="10" t="s">
        <v>1</v>
      </c>
      <c r="I9" s="117">
        <v>1.07</v>
      </c>
      <c r="J9" s="118">
        <v>0.8</v>
      </c>
      <c r="L9" s="10" t="s">
        <v>135</v>
      </c>
      <c r="M9" s="10"/>
      <c r="W9" s="10" t="s">
        <v>1</v>
      </c>
      <c r="X9" s="10" t="s">
        <v>130</v>
      </c>
      <c r="AB9" s="335">
        <v>42156</v>
      </c>
    </row>
    <row r="10" spans="2:28" ht="22.5" customHeight="1">
      <c r="H10" s="10" t="s">
        <v>0</v>
      </c>
      <c r="I10" s="117">
        <v>1.07</v>
      </c>
      <c r="J10" s="118">
        <v>0.8</v>
      </c>
      <c r="L10" s="10" t="s">
        <v>136</v>
      </c>
      <c r="M10" s="10"/>
      <c r="W10" s="10" t="s">
        <v>0</v>
      </c>
      <c r="X10" s="10" t="s">
        <v>130</v>
      </c>
      <c r="AB10" s="335">
        <v>42186</v>
      </c>
    </row>
    <row r="11" spans="2:28" ht="22.5" customHeight="1">
      <c r="H11" s="10" t="s">
        <v>24</v>
      </c>
      <c r="I11" s="117">
        <v>1.65</v>
      </c>
      <c r="J11" s="118">
        <v>0.8</v>
      </c>
      <c r="L11" s="10" t="s">
        <v>32</v>
      </c>
      <c r="M11" s="10"/>
      <c r="W11" s="10" t="s">
        <v>24</v>
      </c>
      <c r="X11" s="10" t="s">
        <v>130</v>
      </c>
      <c r="AB11" s="335">
        <v>42217</v>
      </c>
    </row>
    <row r="12" spans="2:28" ht="22.5" customHeight="1">
      <c r="H12" s="10" t="s">
        <v>23</v>
      </c>
      <c r="I12" s="117">
        <v>1.65</v>
      </c>
      <c r="J12" s="118">
        <v>0.8</v>
      </c>
      <c r="L12" s="5"/>
      <c r="M12" s="5"/>
      <c r="W12" s="10" t="s">
        <v>23</v>
      </c>
      <c r="X12" s="10" t="s">
        <v>130</v>
      </c>
      <c r="AB12" s="335">
        <v>42248</v>
      </c>
    </row>
    <row r="13" spans="2:28" ht="22.5" customHeight="1">
      <c r="H13" s="116" t="s">
        <v>27</v>
      </c>
      <c r="I13" s="117"/>
      <c r="J13" s="118"/>
      <c r="L13" s="5"/>
      <c r="M13" s="5"/>
      <c r="W13" s="10" t="s">
        <v>3</v>
      </c>
      <c r="X13" s="117" t="s">
        <v>131</v>
      </c>
      <c r="AB13" s="335">
        <v>42278</v>
      </c>
    </row>
    <row r="14" spans="2:28" ht="22.5" customHeight="1">
      <c r="H14" s="10" t="s">
        <v>3</v>
      </c>
      <c r="I14" s="117">
        <v>1.46</v>
      </c>
      <c r="J14" s="118">
        <v>0.1</v>
      </c>
      <c r="W14" s="5"/>
      <c r="X14" s="119"/>
      <c r="AB14" s="335">
        <v>42309</v>
      </c>
    </row>
    <row r="15" spans="2:28" ht="22.5" customHeight="1">
      <c r="H15" s="5"/>
      <c r="I15" s="119"/>
      <c r="J15" s="120"/>
      <c r="AB15" s="335">
        <v>42339</v>
      </c>
    </row>
  </sheetData>
  <mergeCells count="3">
    <mergeCell ref="H2:I2"/>
    <mergeCell ref="O2:P2"/>
    <mergeCell ref="W2:X2"/>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2015 Incentive Claim Form</vt:lpstr>
      <vt:lpstr>Export to Grid Calculation</vt:lpstr>
      <vt:lpstr>PBI SETUP SHEET</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SGIP Reservation Request Form (v.1.0)</dc:title>
  <dc:creator>Billy Gamboa</dc:creator>
  <cp:keywords>SGIP, Reservation Request, Incentive Calculator</cp:keywords>
  <cp:lastModifiedBy>Akash Gupta</cp:lastModifiedBy>
  <cp:lastPrinted>2013-02-06T09:37:57Z</cp:lastPrinted>
  <dcterms:created xsi:type="dcterms:W3CDTF">2012-10-13T23:01:53Z</dcterms:created>
  <dcterms:modified xsi:type="dcterms:W3CDTF">2015-08-05T16:47:22Z</dcterms:modified>
</cp:coreProperties>
</file>