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jdewberry_semprautilities_com/Documents/documents/"/>
    </mc:Choice>
  </mc:AlternateContent>
  <xr:revisionPtr revIDLastSave="162" documentId="8_{F7D48ED7-2516-4DD8-A26C-278377D508B2}" xr6:coauthVersionLast="47" xr6:coauthVersionMax="47" xr10:uidLastSave="{3FA8ABEB-9DA2-44BE-A0F6-EAD87CF10F18}"/>
  <bookViews>
    <workbookView xWindow="-108" yWindow="-108" windowWidth="30936" windowHeight="16896" firstSheet="2" activeTab="2" xr2:uid="{DA32CDEF-C757-4228-A93B-25E59467C88C}"/>
  </bookViews>
  <sheets>
    <sheet name="Gas Leaks" sheetId="2" r:id="rId1"/>
    <sheet name="Gas Pipeline Replacement" sheetId="1" r:id="rId2"/>
    <sheet name="Asset Informatio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" i="3" l="1"/>
  <c r="E6" i="3"/>
  <c r="B5" i="3" l="1"/>
  <c r="H5" i="3"/>
  <c r="Q5" i="3"/>
  <c r="Z5" i="3"/>
  <c r="T5" i="3"/>
  <c r="AC5" i="3"/>
  <c r="AF5" i="3"/>
  <c r="AI5" i="3"/>
  <c r="N5" i="3"/>
  <c r="E5" i="3"/>
  <c r="AI3" i="3"/>
  <c r="AF3" i="3"/>
  <c r="AC3" i="3"/>
  <c r="Z3" i="3"/>
  <c r="T3" i="3"/>
  <c r="Q3" i="3"/>
  <c r="N3" i="3"/>
  <c r="K3" i="3"/>
  <c r="H3" i="3"/>
  <c r="E3" i="3"/>
  <c r="B3" i="3"/>
  <c r="AI6" i="3"/>
  <c r="AC6" i="3"/>
  <c r="Q6" i="3"/>
  <c r="T6" i="3"/>
  <c r="Z6" i="3"/>
  <c r="N6" i="3"/>
  <c r="H6" i="3"/>
</calcChain>
</file>

<file path=xl/sharedStrings.xml><?xml version="1.0" encoding="utf-8"?>
<sst xmlns="http://schemas.openxmlformats.org/spreadsheetml/2006/main" count="106" uniqueCount="35">
  <si>
    <t>Gas Leaks</t>
  </si>
  <si>
    <t>Northwest Region</t>
  </si>
  <si>
    <t>Southeast Region</t>
  </si>
  <si>
    <t>Dig in</t>
  </si>
  <si>
    <t xml:space="preserve">Customer Call-in </t>
  </si>
  <si>
    <t>Compliance Survey</t>
  </si>
  <si>
    <t>Number of reported gas leaks by climate zone, division or other geographic boundary (please explain in footnote or link boundary maps as needed)*</t>
  </si>
  <si>
    <t>Gas Pipeline Replacement Projects Required by Latest GRC</t>
  </si>
  <si>
    <t>CZ 5</t>
  </si>
  <si>
    <t>CZ 6</t>
  </si>
  <si>
    <t>CZ 8</t>
  </si>
  <si>
    <t>CZ 9</t>
  </si>
  <si>
    <t>CZ 10</t>
  </si>
  <si>
    <t>CZ 13</t>
  </si>
  <si>
    <t>CZ 14</t>
  </si>
  <si>
    <t>CZ 15</t>
  </si>
  <si>
    <t>CZ 16</t>
  </si>
  <si>
    <t>1965-1972</t>
  </si>
  <si>
    <t>1973-1985</t>
  </si>
  <si>
    <t>Unknown Manufacturer (pre-1986 DOO) or Year</t>
  </si>
  <si>
    <r>
      <t>Length of Aldyl-A distribution pipeline</t>
    </r>
    <r>
      <rPr>
        <sz val="12"/>
        <color rgb="FFFF0000"/>
        <rFont val="Palatino Linotype"/>
        <family val="1"/>
      </rPr>
      <t xml:space="preserve"> required to be replaced</t>
    </r>
    <r>
      <rPr>
        <sz val="12"/>
        <color rgb="FF000000"/>
        <rFont val="Palatino Linotype"/>
        <family val="1"/>
      </rPr>
      <t xml:space="preserve"> (Miles)</t>
    </r>
  </si>
  <si>
    <t>Budget of Aldyl-A distribution pipeline required to be replaced</t>
  </si>
  <si>
    <r>
      <t>Length of bare steel distribution pipeline</t>
    </r>
    <r>
      <rPr>
        <sz val="12"/>
        <color rgb="FFFF0000"/>
        <rFont val="Palatino Linotype"/>
        <family val="1"/>
      </rPr>
      <t xml:space="preserve"> required to be replaced</t>
    </r>
    <r>
      <rPr>
        <sz val="12"/>
        <color rgb="FF000000"/>
        <rFont val="Palatino Linotype"/>
        <family val="1"/>
      </rPr>
      <t xml:space="preserve"> (Miles)</t>
    </r>
  </si>
  <si>
    <t>Budget of bare steel distribution pipeline required to be replaced</t>
  </si>
  <si>
    <t>Length of Aldyl-A transmission pipeline required to be replaced</t>
  </si>
  <si>
    <t>N/A</t>
  </si>
  <si>
    <t>Asset Information</t>
  </si>
  <si>
    <t>CZ 4</t>
  </si>
  <si>
    <t>CZ 7</t>
  </si>
  <si>
    <t>CZ 12</t>
  </si>
  <si>
    <t>Unknown Manufacturer (pre-1986 DOO)
 or Year</t>
  </si>
  <si>
    <t>Total length of Natural Gas distribution pipelines as on December 31 of 2020 (miles)</t>
  </si>
  <si>
    <t>Total Length of Aldyl-A pipelines as on December 31 of Reporting Year (miles)</t>
  </si>
  <si>
    <t>Total Length of bare steel pipes as on December 31 of Reporting Year (miles)</t>
  </si>
  <si>
    <t>Total Length of Distribution Pipeline to be replaced (per last General Rate Case decision) 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</si>
</sst>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70" formatCode="_([$$-409]* #,##0_);_([$$-409]* \(#,##0\);_([$$-409]* &quot;-&quot;??_);_(@_)"/>
    <numFmt numFmtId="180" formatCode="0.000%"/>
  </numFmts>
  <fonts count="8">
    <font>
      <sz val="11"/>
      <color theme="1"/>
      <name val="Calibri"/>
      <family val="2"/>
      <scheme val="minor"/>
    </font>
    <font>
      <b/>
      <i/>
      <sz val="12"/>
      <color rgb="FF000000"/>
      <name val="Palatino Linotype"/>
      <family val="1"/>
    </font>
    <font>
      <b/>
      <sz val="12"/>
      <color rgb="FF000000"/>
      <name val="Palatino Linotype"/>
      <family val="1"/>
    </font>
    <font>
      <sz val="12"/>
      <color rgb="FFFF0000"/>
      <name val="Palatino Linotype"/>
      <family val="1"/>
    </font>
    <font>
      <sz val="12"/>
      <color rgb="FF000000"/>
      <name val="Palatino Linotype"/>
      <family val="1"/>
    </font>
    <font>
      <sz val="12"/>
      <name val="Palatino Linotype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6" fillId="0" borderId="0" xfId="0" applyFont="1"/>
    <xf numFmtId="2" fontId="0" fillId="0" borderId="11" xfId="0" applyNumberFormat="1" applyBorder="1"/>
    <xf numFmtId="165" fontId="0" fillId="0" borderId="11" xfId="1" applyNumberFormat="1" applyFont="1" applyBorder="1"/>
    <xf numFmtId="3" fontId="4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9" fontId="0" fillId="0" borderId="0" xfId="2" applyFont="1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170" fontId="4" fillId="0" borderId="6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80" fontId="0" fillId="0" borderId="0" xfId="0" applyNumberFormat="1"/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9427-4055-4A8F-B1CE-F092E249D17F}">
  <sheetPr>
    <tabColor rgb="FF92D050"/>
  </sheetPr>
  <dimension ref="A2:G10"/>
  <sheetViews>
    <sheetView workbookViewId="0">
      <selection activeCell="D13" sqref="D13"/>
    </sheetView>
  </sheetViews>
  <sheetFormatPr defaultRowHeight="14.45"/>
  <cols>
    <col min="1" max="1" width="46.42578125" customWidth="1"/>
    <col min="2" max="7" width="24.140625" customWidth="1"/>
  </cols>
  <sheetData>
    <row r="2" spans="1:7" ht="17.45">
      <c r="A2" s="20" t="s">
        <v>0</v>
      </c>
      <c r="B2" s="22" t="s">
        <v>1</v>
      </c>
      <c r="C2" s="23"/>
      <c r="D2" s="24"/>
      <c r="E2" s="22" t="s">
        <v>2</v>
      </c>
      <c r="F2" s="23"/>
      <c r="G2" s="24"/>
    </row>
    <row r="3" spans="1:7" ht="17.45">
      <c r="A3" s="21"/>
      <c r="B3" s="19" t="s">
        <v>3</v>
      </c>
      <c r="C3" s="19" t="s">
        <v>4</v>
      </c>
      <c r="D3" s="19" t="s">
        <v>5</v>
      </c>
      <c r="E3" s="19" t="s">
        <v>3</v>
      </c>
      <c r="F3" s="19" t="s">
        <v>4</v>
      </c>
      <c r="G3" s="19" t="s">
        <v>5</v>
      </c>
    </row>
    <row r="4" spans="1:7" ht="69.599999999999994">
      <c r="A4" s="3" t="s">
        <v>6</v>
      </c>
      <c r="B4" s="9">
        <v>1587</v>
      </c>
      <c r="C4" s="15">
        <v>2280</v>
      </c>
      <c r="D4" s="15">
        <v>3279</v>
      </c>
      <c r="E4" s="9">
        <v>1354</v>
      </c>
      <c r="F4" s="15">
        <v>2451</v>
      </c>
      <c r="G4" s="15">
        <v>4148</v>
      </c>
    </row>
    <row r="6" spans="1:7">
      <c r="B6" s="12"/>
      <c r="C6" s="12"/>
      <c r="D6" s="12"/>
      <c r="E6" s="12"/>
      <c r="F6" s="12"/>
      <c r="G6" s="12"/>
    </row>
    <row r="7" spans="1:7" ht="15"/>
    <row r="8" spans="1:7" ht="15"/>
    <row r="9" spans="1:7" ht="15"/>
    <row r="10" spans="1:7" ht="15"/>
  </sheetData>
  <mergeCells count="3">
    <mergeCell ref="A2:A3"/>
    <mergeCell ref="B2:D2"/>
    <mergeCell ref="E2:G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44FF-27EC-4F2A-A677-1EEAA96629AA}">
  <sheetPr>
    <tabColor rgb="FF92D050"/>
  </sheetPr>
  <dimension ref="A1:AB17"/>
  <sheetViews>
    <sheetView zoomScaleNormal="100" workbookViewId="0">
      <selection activeCell="D9" sqref="D9"/>
    </sheetView>
  </sheetViews>
  <sheetFormatPr defaultRowHeight="14.45"/>
  <cols>
    <col min="1" max="1" width="77" customWidth="1"/>
    <col min="2" max="2" width="11" bestFit="1" customWidth="1"/>
    <col min="3" max="3" width="12.42578125" bestFit="1" customWidth="1"/>
    <col min="4" max="4" width="27.5703125" customWidth="1"/>
    <col min="5" max="5" width="12.5703125" bestFit="1" customWidth="1"/>
    <col min="6" max="6" width="11.42578125" bestFit="1" customWidth="1"/>
    <col min="7" max="7" width="27.5703125" bestFit="1" customWidth="1"/>
    <col min="8" max="9" width="12.42578125" customWidth="1"/>
    <col min="10" max="10" width="27.5703125" customWidth="1"/>
    <col min="11" max="12" width="12.42578125" customWidth="1"/>
    <col min="13" max="13" width="27.5703125" customWidth="1"/>
    <col min="14" max="15" width="12.42578125" customWidth="1"/>
    <col min="16" max="16" width="27.5703125" customWidth="1"/>
    <col min="17" max="18" width="12.42578125" customWidth="1"/>
    <col min="19" max="19" width="27.5703125" customWidth="1"/>
    <col min="20" max="21" width="12.42578125" customWidth="1"/>
    <col min="22" max="22" width="27.5703125" customWidth="1"/>
    <col min="23" max="24" width="12.42578125" customWidth="1"/>
    <col min="25" max="25" width="27.5703125" customWidth="1"/>
    <col min="26" max="27" width="12.42578125" customWidth="1"/>
    <col min="28" max="28" width="27.5703125" customWidth="1"/>
    <col min="29" max="30" width="12.42578125" customWidth="1"/>
    <col min="31" max="31" width="27.5703125" customWidth="1"/>
  </cols>
  <sheetData>
    <row r="1" spans="1:28" ht="18">
      <c r="A1" s="34" t="s">
        <v>7</v>
      </c>
      <c r="B1" s="25" t="s">
        <v>8</v>
      </c>
      <c r="C1" s="26"/>
      <c r="D1" s="27"/>
      <c r="E1" s="25" t="s">
        <v>9</v>
      </c>
      <c r="F1" s="26"/>
      <c r="G1" s="27"/>
      <c r="H1" s="25" t="s">
        <v>10</v>
      </c>
      <c r="I1" s="26"/>
      <c r="J1" s="27"/>
      <c r="K1" s="25" t="s">
        <v>11</v>
      </c>
      <c r="L1" s="26"/>
      <c r="M1" s="27"/>
      <c r="N1" s="25" t="s">
        <v>12</v>
      </c>
      <c r="O1" s="26"/>
      <c r="P1" s="27"/>
      <c r="Q1" s="25" t="s">
        <v>13</v>
      </c>
      <c r="R1" s="26"/>
      <c r="S1" s="27"/>
      <c r="T1" s="25" t="s">
        <v>14</v>
      </c>
      <c r="U1" s="26"/>
      <c r="V1" s="27"/>
      <c r="W1" s="25" t="s">
        <v>15</v>
      </c>
      <c r="X1" s="26"/>
      <c r="Y1" s="27"/>
      <c r="Z1" s="25" t="s">
        <v>16</v>
      </c>
      <c r="AA1" s="26"/>
      <c r="AB1" s="27"/>
    </row>
    <row r="2" spans="1:28" ht="36">
      <c r="A2" s="34"/>
      <c r="B2" s="19" t="s">
        <v>17</v>
      </c>
      <c r="C2" s="19" t="s">
        <v>18</v>
      </c>
      <c r="D2" s="19" t="s">
        <v>19</v>
      </c>
      <c r="E2" s="19" t="s">
        <v>17</v>
      </c>
      <c r="F2" s="19" t="s">
        <v>18</v>
      </c>
      <c r="G2" s="19" t="s">
        <v>19</v>
      </c>
      <c r="H2" s="19" t="s">
        <v>17</v>
      </c>
      <c r="I2" s="19" t="s">
        <v>18</v>
      </c>
      <c r="J2" s="19" t="s">
        <v>19</v>
      </c>
      <c r="K2" s="19" t="s">
        <v>17</v>
      </c>
      <c r="L2" s="19" t="s">
        <v>18</v>
      </c>
      <c r="M2" s="19" t="s">
        <v>19</v>
      </c>
      <c r="N2" s="19" t="s">
        <v>17</v>
      </c>
      <c r="O2" s="19" t="s">
        <v>18</v>
      </c>
      <c r="P2" s="19" t="s">
        <v>19</v>
      </c>
      <c r="Q2" s="19" t="s">
        <v>17</v>
      </c>
      <c r="R2" s="19" t="s">
        <v>18</v>
      </c>
      <c r="S2" s="19" t="s">
        <v>19</v>
      </c>
      <c r="T2" s="19" t="s">
        <v>17</v>
      </c>
      <c r="U2" s="19" t="s">
        <v>18</v>
      </c>
      <c r="V2" s="19" t="s">
        <v>19</v>
      </c>
      <c r="W2" s="19" t="s">
        <v>17</v>
      </c>
      <c r="X2" s="19" t="s">
        <v>18</v>
      </c>
      <c r="Y2" s="19" t="s">
        <v>19</v>
      </c>
      <c r="Z2" s="19" t="s">
        <v>17</v>
      </c>
      <c r="AA2" s="19" t="s">
        <v>18</v>
      </c>
      <c r="AB2" s="19" t="s">
        <v>19</v>
      </c>
    </row>
    <row r="3" spans="1:28" ht="18">
      <c r="A3" s="53" t="s">
        <v>20</v>
      </c>
      <c r="B3" s="4">
        <v>0.12</v>
      </c>
      <c r="C3" s="4">
        <v>2.69</v>
      </c>
      <c r="D3" s="4"/>
      <c r="E3" s="4">
        <v>10.08</v>
      </c>
      <c r="F3" s="4">
        <v>5.37</v>
      </c>
      <c r="G3" s="4"/>
      <c r="H3" s="4">
        <v>8.7200000000000006</v>
      </c>
      <c r="I3" s="4">
        <v>7.71</v>
      </c>
      <c r="J3" s="4"/>
      <c r="K3" s="4">
        <v>1.1599999999999999</v>
      </c>
      <c r="L3" s="4">
        <v>13.07</v>
      </c>
      <c r="M3" s="4"/>
      <c r="N3" s="4">
        <v>0.28000000000000003</v>
      </c>
      <c r="O3" s="4">
        <v>22.71</v>
      </c>
      <c r="P3" s="4"/>
      <c r="Q3" s="7">
        <v>0</v>
      </c>
      <c r="R3" s="7">
        <v>0.92464061003037035</v>
      </c>
      <c r="S3" s="4"/>
      <c r="T3" s="7">
        <v>0</v>
      </c>
      <c r="U3" s="7">
        <v>2.9907322784984958</v>
      </c>
      <c r="V3" s="4"/>
      <c r="W3" s="7">
        <v>0.5375368562003664</v>
      </c>
      <c r="X3" s="7">
        <v>5.1449632035008408</v>
      </c>
      <c r="Y3" s="4"/>
      <c r="Z3" s="4">
        <v>0</v>
      </c>
      <c r="AA3" s="4">
        <v>0</v>
      </c>
      <c r="AB3" s="4"/>
    </row>
    <row r="4" spans="1:28" ht="18">
      <c r="A4" s="54" t="s">
        <v>21</v>
      </c>
      <c r="B4" s="48">
        <v>171796</v>
      </c>
      <c r="C4" s="5">
        <v>2065324</v>
      </c>
      <c r="D4" s="5"/>
      <c r="E4" s="5">
        <v>15657623</v>
      </c>
      <c r="F4" s="5">
        <v>9383240</v>
      </c>
      <c r="G4" s="5"/>
      <c r="H4" s="8">
        <v>14814334.119611923</v>
      </c>
      <c r="I4" s="8">
        <v>14316681.689493699</v>
      </c>
      <c r="J4" s="5"/>
      <c r="K4" s="8">
        <v>2698103.7884147735</v>
      </c>
      <c r="L4" s="8">
        <v>25601022.249105208</v>
      </c>
      <c r="M4" s="5"/>
      <c r="N4" s="8">
        <v>568402.96566271607</v>
      </c>
      <c r="O4" s="8">
        <v>41921997.797605611</v>
      </c>
      <c r="P4" s="5"/>
      <c r="Q4" s="8">
        <v>0</v>
      </c>
      <c r="R4" s="8">
        <v>1297218.7191073028</v>
      </c>
      <c r="S4" s="5"/>
      <c r="T4" s="8">
        <v>0</v>
      </c>
      <c r="U4" s="8">
        <v>2293664.8267879384</v>
      </c>
      <c r="V4" s="5"/>
      <c r="W4" s="8">
        <v>552733.25697653985</v>
      </c>
      <c r="X4" s="8">
        <v>4089615.5322542596</v>
      </c>
      <c r="Y4" s="5"/>
      <c r="Z4" s="5">
        <v>0</v>
      </c>
      <c r="AA4" s="5">
        <v>0</v>
      </c>
      <c r="AB4" s="5"/>
    </row>
    <row r="5" spans="1:28" ht="18">
      <c r="A5" s="2" t="s">
        <v>22</v>
      </c>
      <c r="B5" s="28">
        <v>0</v>
      </c>
      <c r="C5" s="29"/>
      <c r="D5" s="30"/>
      <c r="E5" s="28">
        <v>2.36</v>
      </c>
      <c r="F5" s="29"/>
      <c r="G5" s="30"/>
      <c r="H5" s="28">
        <v>11.34</v>
      </c>
      <c r="I5" s="29"/>
      <c r="J5" s="30"/>
      <c r="K5" s="28">
        <v>11.68</v>
      </c>
      <c r="L5" s="29"/>
      <c r="M5" s="30"/>
      <c r="N5" s="28">
        <v>5.51</v>
      </c>
      <c r="O5" s="29"/>
      <c r="P5" s="30"/>
      <c r="Q5" s="28">
        <v>2.25</v>
      </c>
      <c r="R5" s="29"/>
      <c r="S5" s="30"/>
      <c r="T5" s="28">
        <v>0.3</v>
      </c>
      <c r="U5" s="29"/>
      <c r="V5" s="30"/>
      <c r="W5" s="28">
        <v>0.05</v>
      </c>
      <c r="X5" s="29"/>
      <c r="Y5" s="30"/>
      <c r="Z5" s="28">
        <v>0.03</v>
      </c>
      <c r="AA5" s="29"/>
      <c r="AB5" s="30"/>
    </row>
    <row r="6" spans="1:28" ht="18">
      <c r="A6" s="1" t="s">
        <v>23</v>
      </c>
      <c r="B6" s="31">
        <v>0</v>
      </c>
      <c r="C6" s="32"/>
      <c r="D6" s="33"/>
      <c r="E6" s="31">
        <v>6654850</v>
      </c>
      <c r="F6" s="32"/>
      <c r="G6" s="33"/>
      <c r="H6" s="31">
        <v>30171197.558426242</v>
      </c>
      <c r="I6" s="32"/>
      <c r="J6" s="33"/>
      <c r="K6" s="31">
        <v>42588563.837129563</v>
      </c>
      <c r="L6" s="32"/>
      <c r="M6" s="33"/>
      <c r="N6" s="31">
        <v>10213593.318863703</v>
      </c>
      <c r="O6" s="32"/>
      <c r="P6" s="33"/>
      <c r="Q6" s="31">
        <v>3426025.2080302443</v>
      </c>
      <c r="R6" s="32"/>
      <c r="S6" s="33"/>
      <c r="T6" s="31">
        <v>497811.45738222194</v>
      </c>
      <c r="U6" s="32"/>
      <c r="V6" s="33"/>
      <c r="W6" s="31">
        <v>36035.91241319001</v>
      </c>
      <c r="X6" s="32"/>
      <c r="Y6" s="33"/>
      <c r="Z6" s="31">
        <v>83581.606316955498</v>
      </c>
      <c r="AA6" s="32"/>
      <c r="AB6" s="33"/>
    </row>
    <row r="7" spans="1:28" ht="18">
      <c r="A7" s="1" t="s">
        <v>24</v>
      </c>
      <c r="B7" s="46" t="s">
        <v>25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5"/>
    <row r="9" spans="1:28" ht="15"/>
    <row r="10" spans="1:28" ht="15"/>
    <row r="11" spans="1:28" ht="15"/>
    <row r="12" spans="1:28" ht="15"/>
    <row r="13" spans="1:28" ht="15"/>
    <row r="17" ht="15"/>
  </sheetData>
  <mergeCells count="29">
    <mergeCell ref="N6:P6"/>
    <mergeCell ref="Q6:S6"/>
    <mergeCell ref="T6:V6"/>
    <mergeCell ref="W6:Y6"/>
    <mergeCell ref="Z6:AB6"/>
    <mergeCell ref="B6:D6"/>
    <mergeCell ref="E6:G6"/>
    <mergeCell ref="H6:J6"/>
    <mergeCell ref="K6:M6"/>
    <mergeCell ref="B7:AB7"/>
    <mergeCell ref="Z1:AB1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K1:M1"/>
    <mergeCell ref="N1:P1"/>
    <mergeCell ref="Q1:S1"/>
    <mergeCell ref="T1:V1"/>
    <mergeCell ref="W1:Y1"/>
    <mergeCell ref="A1:A2"/>
    <mergeCell ref="B1:D1"/>
    <mergeCell ref="E1:G1"/>
    <mergeCell ref="H1:J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B8CB-0389-4407-8FE3-33276253D5D8}">
  <sheetPr>
    <tabColor rgb="FF92D050"/>
  </sheetPr>
  <dimension ref="A1:AP10"/>
  <sheetViews>
    <sheetView tabSelected="1" topLeftCell="X1" zoomScale="90" zoomScaleNormal="90" workbookViewId="0">
      <selection activeCell="AL6" sqref="AL6"/>
    </sheetView>
  </sheetViews>
  <sheetFormatPr defaultRowHeight="14.45"/>
  <cols>
    <col min="1" max="1" width="80.85546875" customWidth="1"/>
    <col min="2" max="3" width="12.42578125" customWidth="1"/>
    <col min="4" max="4" width="27.5703125" customWidth="1"/>
    <col min="5" max="6" width="12.42578125" customWidth="1"/>
    <col min="7" max="7" width="27.5703125" customWidth="1"/>
    <col min="8" max="9" width="12.42578125" customWidth="1"/>
    <col min="10" max="10" width="27.5703125" customWidth="1"/>
    <col min="11" max="12" width="12.42578125" customWidth="1"/>
    <col min="13" max="13" width="27.5703125" customWidth="1"/>
    <col min="14" max="15" width="12.42578125" customWidth="1"/>
    <col min="16" max="16" width="27.5703125" customWidth="1"/>
    <col min="17" max="18" width="12.42578125" customWidth="1"/>
    <col min="19" max="19" width="27.5703125" customWidth="1"/>
    <col min="20" max="21" width="12.42578125" customWidth="1"/>
    <col min="22" max="22" width="37.28515625" customWidth="1"/>
    <col min="23" max="24" width="12.42578125" customWidth="1"/>
    <col min="25" max="25" width="27.5703125" customWidth="1"/>
    <col min="26" max="27" width="12.42578125" customWidth="1"/>
    <col min="28" max="28" width="27.5703125" customWidth="1"/>
    <col min="29" max="30" width="12.42578125" customWidth="1"/>
    <col min="31" max="31" width="27.5703125" customWidth="1"/>
    <col min="32" max="32" width="9.42578125" bestFit="1" customWidth="1"/>
    <col min="33" max="34" width="11.7109375" bestFit="1" customWidth="1"/>
    <col min="35" max="35" width="9.42578125" bestFit="1" customWidth="1"/>
    <col min="36" max="37" width="11.7109375" bestFit="1" customWidth="1"/>
  </cols>
  <sheetData>
    <row r="1" spans="1:42" ht="17.45">
      <c r="A1" s="44" t="s">
        <v>26</v>
      </c>
      <c r="B1" s="25" t="s">
        <v>27</v>
      </c>
      <c r="C1" s="26"/>
      <c r="D1" s="27"/>
      <c r="E1" s="25" t="s">
        <v>8</v>
      </c>
      <c r="F1" s="26"/>
      <c r="G1" s="27"/>
      <c r="H1" s="25" t="s">
        <v>9</v>
      </c>
      <c r="I1" s="26"/>
      <c r="J1" s="27"/>
      <c r="K1" s="25" t="s">
        <v>28</v>
      </c>
      <c r="L1" s="26"/>
      <c r="M1" s="27"/>
      <c r="N1" s="25" t="s">
        <v>10</v>
      </c>
      <c r="O1" s="26"/>
      <c r="P1" s="27"/>
      <c r="Q1" s="25" t="s">
        <v>11</v>
      </c>
      <c r="R1" s="26"/>
      <c r="S1" s="27"/>
      <c r="T1" s="25" t="s">
        <v>12</v>
      </c>
      <c r="U1" s="26"/>
      <c r="V1" s="27"/>
      <c r="W1" s="25" t="s">
        <v>29</v>
      </c>
      <c r="X1" s="26"/>
      <c r="Y1" s="27"/>
      <c r="Z1" s="25" t="s">
        <v>13</v>
      </c>
      <c r="AA1" s="26"/>
      <c r="AB1" s="27"/>
      <c r="AC1" s="25" t="s">
        <v>14</v>
      </c>
      <c r="AD1" s="26"/>
      <c r="AE1" s="27"/>
      <c r="AF1" s="25" t="s">
        <v>15</v>
      </c>
      <c r="AG1" s="26"/>
      <c r="AH1" s="27"/>
      <c r="AI1" s="25" t="s">
        <v>16</v>
      </c>
      <c r="AJ1" s="26"/>
      <c r="AK1" s="27"/>
    </row>
    <row r="2" spans="1:42" ht="104.45">
      <c r="A2" s="45"/>
      <c r="B2" s="19" t="s">
        <v>17</v>
      </c>
      <c r="C2" s="19" t="s">
        <v>18</v>
      </c>
      <c r="D2" s="19" t="s">
        <v>30</v>
      </c>
      <c r="E2" s="19" t="s">
        <v>17</v>
      </c>
      <c r="F2" s="19" t="s">
        <v>18</v>
      </c>
      <c r="G2" s="19" t="s">
        <v>19</v>
      </c>
      <c r="H2" s="19" t="s">
        <v>17</v>
      </c>
      <c r="I2" s="19" t="s">
        <v>18</v>
      </c>
      <c r="J2" s="19" t="s">
        <v>19</v>
      </c>
      <c r="K2" s="19" t="s">
        <v>17</v>
      </c>
      <c r="L2" s="19" t="s">
        <v>18</v>
      </c>
      <c r="M2" s="19" t="s">
        <v>19</v>
      </c>
      <c r="N2" s="19" t="s">
        <v>17</v>
      </c>
      <c r="O2" s="19" t="s">
        <v>18</v>
      </c>
      <c r="P2" s="19" t="s">
        <v>19</v>
      </c>
      <c r="Q2" s="19" t="s">
        <v>17</v>
      </c>
      <c r="R2" s="19" t="s">
        <v>18</v>
      </c>
      <c r="S2" s="19" t="s">
        <v>19</v>
      </c>
      <c r="T2" s="19" t="s">
        <v>17</v>
      </c>
      <c r="U2" s="19" t="s">
        <v>18</v>
      </c>
      <c r="V2" s="19" t="s">
        <v>19</v>
      </c>
      <c r="W2" s="19" t="s">
        <v>17</v>
      </c>
      <c r="X2" s="19" t="s">
        <v>18</v>
      </c>
      <c r="Y2" s="19" t="s">
        <v>19</v>
      </c>
      <c r="Z2" s="19" t="s">
        <v>17</v>
      </c>
      <c r="AA2" s="19" t="s">
        <v>18</v>
      </c>
      <c r="AB2" s="19" t="s">
        <v>19</v>
      </c>
      <c r="AC2" s="19" t="s">
        <v>17</v>
      </c>
      <c r="AD2" s="19" t="s">
        <v>18</v>
      </c>
      <c r="AE2" s="19" t="s">
        <v>19</v>
      </c>
      <c r="AF2" s="19" t="s">
        <v>17</v>
      </c>
      <c r="AG2" s="19" t="s">
        <v>18</v>
      </c>
      <c r="AH2" s="19" t="s">
        <v>19</v>
      </c>
      <c r="AI2" s="19" t="s">
        <v>17</v>
      </c>
      <c r="AJ2" s="19" t="s">
        <v>18</v>
      </c>
      <c r="AK2" s="19" t="s">
        <v>19</v>
      </c>
    </row>
    <row r="3" spans="1:42" ht="35.450000000000003" thickBot="1">
      <c r="A3" s="2" t="s">
        <v>31</v>
      </c>
      <c r="B3" s="38">
        <f>330.8201+329.7305+94.4534</f>
        <v>755.00400000000002</v>
      </c>
      <c r="C3" s="39"/>
      <c r="D3" s="40"/>
      <c r="E3" s="38">
        <f>1364.3108+930.4216+558.3031</f>
        <v>2853.0355</v>
      </c>
      <c r="F3" s="39"/>
      <c r="G3" s="40"/>
      <c r="H3" s="38">
        <f>6412.2063+2702.0123+3565.7527</f>
        <v>12679.971300000001</v>
      </c>
      <c r="I3" s="39"/>
      <c r="J3" s="40"/>
      <c r="K3" s="35">
        <f>0.1689+4693</f>
        <v>4693.1688999999997</v>
      </c>
      <c r="L3" s="36"/>
      <c r="M3" s="37"/>
      <c r="N3" s="38">
        <f>10075.0981+3580.0696+4740.2892</f>
        <v>18395.456899999997</v>
      </c>
      <c r="O3" s="39"/>
      <c r="P3" s="40"/>
      <c r="Q3" s="38">
        <f>15279.7712+4965.9809+7897.0801</f>
        <v>28142.832199999997</v>
      </c>
      <c r="R3" s="39"/>
      <c r="S3" s="40"/>
      <c r="T3" s="38">
        <f>9562.2153+7112.1828+2944.0725</f>
        <v>19618.470600000001</v>
      </c>
      <c r="U3" s="39"/>
      <c r="V3" s="40"/>
      <c r="W3" s="38">
        <v>3.1099999999999999E-2</v>
      </c>
      <c r="X3" s="39"/>
      <c r="Y3" s="40"/>
      <c r="Z3" s="38">
        <f>3079.1114+2153.4609+1344.7955</f>
        <v>6577.3678</v>
      </c>
      <c r="AA3" s="39"/>
      <c r="AB3" s="40"/>
      <c r="AC3" s="38">
        <f>1397.7061+1234.1345+516.1014</f>
        <v>3147.942</v>
      </c>
      <c r="AD3" s="39"/>
      <c r="AE3" s="40"/>
      <c r="AF3" s="38">
        <f>2237.5352+2049.897+659.3164</f>
        <v>4946.748599999999</v>
      </c>
      <c r="AG3" s="39"/>
      <c r="AH3" s="40"/>
      <c r="AI3" s="38">
        <f>927.1295+319.2826+383.5713</f>
        <v>1629.9834000000001</v>
      </c>
      <c r="AJ3" s="39"/>
      <c r="AK3" s="40"/>
      <c r="AL3" s="10"/>
      <c r="AP3" s="52"/>
    </row>
    <row r="4" spans="1:42" ht="82.9" customHeight="1" thickBot="1">
      <c r="A4" s="2" t="s">
        <v>32</v>
      </c>
      <c r="B4" s="16">
        <v>5</v>
      </c>
      <c r="C4" s="17">
        <v>106</v>
      </c>
      <c r="D4" s="17">
        <v>57</v>
      </c>
      <c r="E4" s="17">
        <v>27</v>
      </c>
      <c r="F4" s="17">
        <v>391</v>
      </c>
      <c r="G4" s="17">
        <v>251</v>
      </c>
      <c r="H4" s="16">
        <v>159</v>
      </c>
      <c r="I4" s="17">
        <v>1088</v>
      </c>
      <c r="J4" s="17">
        <v>1264</v>
      </c>
      <c r="K4" s="17">
        <v>0</v>
      </c>
      <c r="L4" s="17">
        <v>9.4999999999999998E-3</v>
      </c>
      <c r="M4" s="17">
        <v>0</v>
      </c>
      <c r="N4" s="16">
        <v>139</v>
      </c>
      <c r="O4" s="17">
        <v>1273</v>
      </c>
      <c r="P4" s="17">
        <v>2000</v>
      </c>
      <c r="Q4" s="16">
        <v>35</v>
      </c>
      <c r="R4" s="17">
        <v>2789</v>
      </c>
      <c r="S4" s="17">
        <v>2861</v>
      </c>
      <c r="T4" s="16">
        <v>1</v>
      </c>
      <c r="U4" s="17">
        <v>2119</v>
      </c>
      <c r="V4" s="18">
        <v>1320</v>
      </c>
      <c r="W4" s="17">
        <v>0</v>
      </c>
      <c r="X4" s="17">
        <v>0</v>
      </c>
      <c r="Y4" s="17">
        <v>0</v>
      </c>
      <c r="Z4" s="16">
        <v>1</v>
      </c>
      <c r="AA4" s="17">
        <v>573</v>
      </c>
      <c r="AB4" s="17">
        <v>384</v>
      </c>
      <c r="AC4" s="16">
        <v>1</v>
      </c>
      <c r="AD4" s="17">
        <v>280</v>
      </c>
      <c r="AE4" s="17">
        <v>149</v>
      </c>
      <c r="AF4" s="16">
        <v>0.37229999999999996</v>
      </c>
      <c r="AG4" s="17">
        <v>704</v>
      </c>
      <c r="AH4" s="17">
        <v>420</v>
      </c>
      <c r="AI4" s="16">
        <v>2</v>
      </c>
      <c r="AJ4" s="17">
        <v>185</v>
      </c>
      <c r="AK4" s="17">
        <v>125.7839</v>
      </c>
    </row>
    <row r="5" spans="1:42" ht="49.5" customHeight="1">
      <c r="A5" s="2" t="s">
        <v>33</v>
      </c>
      <c r="B5" s="41">
        <f>9.7182</f>
        <v>9.7181999999999995</v>
      </c>
      <c r="C5" s="42"/>
      <c r="D5" s="43"/>
      <c r="E5" s="41">
        <f>0.0011+23.8934</f>
        <v>23.894500000000001</v>
      </c>
      <c r="F5" s="42"/>
      <c r="G5" s="43"/>
      <c r="H5" s="41">
        <f>0.1256+187.0945</f>
        <v>187.2201</v>
      </c>
      <c r="I5" s="42"/>
      <c r="J5" s="43"/>
      <c r="K5" s="41">
        <v>0</v>
      </c>
      <c r="L5" s="42"/>
      <c r="M5" s="43"/>
      <c r="N5" s="41">
        <f>0.2386+451.1343</f>
        <v>451.37290000000002</v>
      </c>
      <c r="O5" s="42"/>
      <c r="P5" s="43"/>
      <c r="Q5" s="41">
        <f>0.2511+1706.634</f>
        <v>1706.8851</v>
      </c>
      <c r="R5" s="42"/>
      <c r="S5" s="43"/>
      <c r="T5" s="41">
        <f>0.2828+651.5781</f>
        <v>651.8608999999999</v>
      </c>
      <c r="U5" s="42"/>
      <c r="V5" s="43"/>
      <c r="W5" s="41">
        <v>0</v>
      </c>
      <c r="X5" s="42"/>
      <c r="Y5" s="43"/>
      <c r="Z5" s="41">
        <f>0.0087+277.8517</f>
        <v>277.86039999999997</v>
      </c>
      <c r="AA5" s="42"/>
      <c r="AB5" s="43"/>
      <c r="AC5" s="41">
        <f>0.0004+5.6832</f>
        <v>5.6836000000000002</v>
      </c>
      <c r="AD5" s="42"/>
      <c r="AE5" s="43"/>
      <c r="AF5" s="41">
        <f>0.0231+56.9049</f>
        <v>56.927999999999997</v>
      </c>
      <c r="AG5" s="42"/>
      <c r="AH5" s="43"/>
      <c r="AI5" s="41">
        <f>0.1409+65.1359</f>
        <v>65.276800000000009</v>
      </c>
      <c r="AJ5" s="42"/>
      <c r="AK5" s="43"/>
      <c r="AL5" s="11"/>
    </row>
    <row r="6" spans="1:42" ht="49.5" customHeight="1">
      <c r="A6" s="2" t="s">
        <v>34</v>
      </c>
      <c r="B6" s="49">
        <v>0</v>
      </c>
      <c r="C6" s="50"/>
      <c r="D6" s="51"/>
      <c r="E6" s="41">
        <f>SUM('Gas Pipeline Replacement'!B3,'Gas Pipeline Replacement'!C3,'Gas Pipeline Replacement'!B5)</f>
        <v>2.81</v>
      </c>
      <c r="F6" s="42"/>
      <c r="G6" s="43"/>
      <c r="H6" s="41">
        <f>SUM('Gas Pipeline Replacement'!E3,'Gas Pipeline Replacement'!F3,'Gas Pipeline Replacement'!E5)</f>
        <v>17.809999999999999</v>
      </c>
      <c r="I6" s="42"/>
      <c r="J6" s="43"/>
      <c r="K6" s="41">
        <v>0</v>
      </c>
      <c r="L6" s="42"/>
      <c r="M6" s="43"/>
      <c r="N6" s="41">
        <f>SUM('Gas Pipeline Replacement'!H3,'Gas Pipeline Replacement'!I3,'Gas Pipeline Replacement'!H5)</f>
        <v>27.77</v>
      </c>
      <c r="O6" s="42"/>
      <c r="P6" s="43"/>
      <c r="Q6" s="41">
        <f>SUM('Gas Pipeline Replacement'!K3,'Gas Pipeline Replacement'!L3,'Gas Pipeline Replacement'!K5)</f>
        <v>25.91</v>
      </c>
      <c r="R6" s="42"/>
      <c r="S6" s="43"/>
      <c r="T6" s="41">
        <f>SUM('Gas Pipeline Replacement'!N3,'Gas Pipeline Replacement'!O3,'Gas Pipeline Replacement'!N5)</f>
        <v>28.5</v>
      </c>
      <c r="U6" s="42"/>
      <c r="V6" s="43"/>
      <c r="W6" s="41">
        <v>0</v>
      </c>
      <c r="X6" s="42"/>
      <c r="Y6" s="43"/>
      <c r="Z6" s="41">
        <f>SUM('Gas Pipeline Replacement'!Q3,'Gas Pipeline Replacement'!R3,'Gas Pipeline Replacement'!Q5)</f>
        <v>3.1746406100303703</v>
      </c>
      <c r="AA6" s="42"/>
      <c r="AB6" s="43"/>
      <c r="AC6" s="41">
        <f>SUM('Gas Pipeline Replacement'!T3,'Gas Pipeline Replacement'!U3,'Gas Pipeline Replacement'!T5)</f>
        <v>3.2907322784984956</v>
      </c>
      <c r="AD6" s="42"/>
      <c r="AE6" s="43"/>
      <c r="AF6" s="41">
        <f>SUM('Gas Pipeline Replacement'!W3,'Gas Pipeline Replacement'!X3,'Gas Pipeline Replacement'!W5)</f>
        <v>5.7325000597012066</v>
      </c>
      <c r="AG6" s="42"/>
      <c r="AH6" s="43"/>
      <c r="AI6" s="49">
        <f>SUM('Gas Pipeline Replacement'!Z3,'Gas Pipeline Replacement'!AA3,'Gas Pipeline Replacement'!Z5)</f>
        <v>0.03</v>
      </c>
      <c r="AJ6" s="50"/>
      <c r="AK6" s="51"/>
      <c r="AL6" s="11"/>
    </row>
    <row r="7" spans="1:42" ht="15">
      <c r="A7" s="6"/>
      <c r="B7" s="14"/>
      <c r="C7" s="13"/>
      <c r="D7" s="14"/>
      <c r="AL7" s="11"/>
    </row>
    <row r="8" spans="1:42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1"/>
    </row>
    <row r="9" spans="1:42" ht="15">
      <c r="C9" s="12"/>
    </row>
    <row r="10" spans="1:42">
      <c r="C10" s="12"/>
    </row>
  </sheetData>
  <mergeCells count="49">
    <mergeCell ref="A1:A2"/>
    <mergeCell ref="B1:D1"/>
    <mergeCell ref="E1:G1"/>
    <mergeCell ref="H1:J1"/>
    <mergeCell ref="N1:P1"/>
    <mergeCell ref="K1:M1"/>
    <mergeCell ref="AI1:AK1"/>
    <mergeCell ref="B3:D3"/>
    <mergeCell ref="E3:G3"/>
    <mergeCell ref="H3:J3"/>
    <mergeCell ref="N3:P3"/>
    <mergeCell ref="Q3:S3"/>
    <mergeCell ref="T3:V3"/>
    <mergeCell ref="Z3:AB3"/>
    <mergeCell ref="AC3:AE3"/>
    <mergeCell ref="AF3:AH3"/>
    <mergeCell ref="AI3:AK3"/>
    <mergeCell ref="Q1:S1"/>
    <mergeCell ref="T1:V1"/>
    <mergeCell ref="Z1:AB1"/>
    <mergeCell ref="AC1:AE1"/>
    <mergeCell ref="AF1:AH1"/>
    <mergeCell ref="Z5:AB5"/>
    <mergeCell ref="AC5:AE5"/>
    <mergeCell ref="AF5:AH5"/>
    <mergeCell ref="AI5:AK5"/>
    <mergeCell ref="B5:D5"/>
    <mergeCell ref="E5:G5"/>
    <mergeCell ref="H5:J5"/>
    <mergeCell ref="N5:P5"/>
    <mergeCell ref="Q5:S5"/>
    <mergeCell ref="Z6:AB6"/>
    <mergeCell ref="AC6:AE6"/>
    <mergeCell ref="AF6:AH6"/>
    <mergeCell ref="AI6:AK6"/>
    <mergeCell ref="B6:D6"/>
    <mergeCell ref="E6:G6"/>
    <mergeCell ref="H6:J6"/>
    <mergeCell ref="Q6:S6"/>
    <mergeCell ref="K6:M6"/>
    <mergeCell ref="K3:M3"/>
    <mergeCell ref="W1:Y1"/>
    <mergeCell ref="W3:Y3"/>
    <mergeCell ref="T6:V6"/>
    <mergeCell ref="T5:V5"/>
    <mergeCell ref="K5:M5"/>
    <mergeCell ref="W5:Y5"/>
    <mergeCell ref="W6:Y6"/>
    <mergeCell ref="N6:P6"/>
  </mergeCells>
  <conditionalFormatting sqref="B8:AK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C64A8065B2E46837984EB9AD69330" ma:contentTypeVersion="8" ma:contentTypeDescription="Create a new document." ma:contentTypeScope="" ma:versionID="6b1a6089580bb78c71869dfad646faf1">
  <xsd:schema xmlns:xsd="http://www.w3.org/2001/XMLSchema" xmlns:xs="http://www.w3.org/2001/XMLSchema" xmlns:p="http://schemas.microsoft.com/office/2006/metadata/properties" xmlns:ns2="907cc02a-daf9-4cc5-a4cb-65b4c196f6fc" targetNamespace="http://schemas.microsoft.com/office/2006/metadata/properties" ma:root="true" ma:fieldsID="6258a8e17f14b7bef1112616c3c2e136" ns2:_="">
    <xsd:import namespace="907cc02a-daf9-4cc5-a4cb-65b4c196f6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cc02a-daf9-4cc5-a4cb-65b4c196f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D2B1D5-140E-461F-AA57-09C0DB349D8D}"/>
</file>

<file path=customXml/itemProps2.xml><?xml version="1.0" encoding="utf-8"?>
<ds:datastoreItem xmlns:ds="http://schemas.openxmlformats.org/officeDocument/2006/customXml" ds:itemID="{4AFF0EDB-F798-4DB7-BA1C-03E5EDD99B23}"/>
</file>

<file path=customXml/itemProps3.xml><?xml version="1.0" encoding="utf-8"?>
<ds:datastoreItem xmlns:ds="http://schemas.openxmlformats.org/officeDocument/2006/customXml" ds:itemID="{1F7F1996-1940-429E-BF3E-3B9BB1CD0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SoCalGas Gas Infrastructure - 2019 Decarbonization</dc:title>
  <dc:subject/>
  <dc:creator>Wong, Anson</dc:creator>
  <cp:keywords/>
  <dc:description/>
  <cp:lastModifiedBy>Dewberry, James C</cp:lastModifiedBy>
  <cp:revision/>
  <dcterms:created xsi:type="dcterms:W3CDTF">2021-01-19T20:44:15Z</dcterms:created>
  <dcterms:modified xsi:type="dcterms:W3CDTF">2021-08-24T23:08:32Z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0x010100AD0C64A8065B2E46837984EB9AD69330</vt:lpwstr>
  </property>
  <property fmtid="{D5CDD505-2E9C-101B-9397-08002B2CF9AE}" pid="3" name="WorkflowChangePath">
    <vt:lpwstr>becc6d85-d5af-484c-9ffa-540dc614443a,2;becc6d85-d5af-484c-9ffa-540dc614443a,32;becc6d85-d5af-484c-9ffa-540dc614443a,36;</vt:lpwstr>
  </property>
</Properties>
</file>